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965" windowWidth="15480" windowHeight="6990" activeTab="0"/>
  </bookViews>
  <sheets>
    <sheet name="ПМС-41ск" sheetId="1" r:id="rId1"/>
    <sheet name="ИТОГИ" sheetId="2" r:id="rId2"/>
    <sheet name="Ввод данных2" sheetId="3" state="hidden" r:id="rId3"/>
    <sheet name="Ввод данных" sheetId="4" r:id="rId4"/>
  </sheets>
  <definedNames>
    <definedName name="_xlfn.AGGREGATE" hidden="1">#NAME?</definedName>
  </definedNames>
  <calcPr fullCalcOnLoad="1"/>
</workbook>
</file>

<file path=xl/comments4.xml><?xml version="1.0" encoding="utf-8"?>
<comments xmlns="http://schemas.openxmlformats.org/spreadsheetml/2006/main">
  <authors>
    <author>2_210</author>
  </authors>
  <commentList>
    <comment ref="E5" authorId="0">
      <text>
        <r>
          <rPr>
            <sz val="10"/>
            <rFont val="Tahoma"/>
            <family val="2"/>
          </rPr>
          <t xml:space="preserve">Число учебных часов ввести самостоятельно
</t>
        </r>
      </text>
    </comment>
  </commentList>
</comments>
</file>

<file path=xl/sharedStrings.xml><?xml version="1.0" encoding="utf-8"?>
<sst xmlns="http://schemas.openxmlformats.org/spreadsheetml/2006/main" count="107" uniqueCount="90">
  <si>
    <t>Учебные предметы</t>
  </si>
  <si>
    <t>Количество оценок</t>
  </si>
  <si>
    <t>всего</t>
  </si>
  <si>
    <t>из них</t>
  </si>
  <si>
    <t>отличных</t>
  </si>
  <si>
    <t>хороших</t>
  </si>
  <si>
    <t>удовлетворительных</t>
  </si>
  <si>
    <t>плохих</t>
  </si>
  <si>
    <t>неоцененных</t>
  </si>
  <si>
    <t>Посещаемость</t>
  </si>
  <si>
    <t>пропущено учебных часов за месяц</t>
  </si>
  <si>
    <t>Прогулы</t>
  </si>
  <si>
    <t>Число учебных часов за месяц</t>
  </si>
  <si>
    <t>Группа</t>
  </si>
  <si>
    <t>Успеваемость</t>
  </si>
  <si>
    <t>кол.</t>
  </si>
  <si>
    <t>%</t>
  </si>
  <si>
    <t>всего, час</t>
  </si>
  <si>
    <t>Прогулы на челов., час</t>
  </si>
  <si>
    <t>Абсол. успев., %</t>
  </si>
  <si>
    <t>Качеств. успев.,  %</t>
  </si>
  <si>
    <t>Абсол. посеща-емость, %</t>
  </si>
  <si>
    <t>Средний балл</t>
  </si>
  <si>
    <t>Итого 10…………………………………………….</t>
  </si>
  <si>
    <t>Итого 9…………………...…………………………….</t>
  </si>
  <si>
    <t>Итого 8……………………………………………..</t>
  </si>
  <si>
    <t>Итого 7……………………………………………..</t>
  </si>
  <si>
    <t>Итого 6……………………………………………..</t>
  </si>
  <si>
    <t>Итого 5……………………………………………..</t>
  </si>
  <si>
    <t>Итого 4……………………………………………..</t>
  </si>
  <si>
    <t>Итого 3……………………………………………..</t>
  </si>
  <si>
    <t>Итого 2……………………………………………..</t>
  </si>
  <si>
    <t>Итого 1……………………………………………..</t>
  </si>
  <si>
    <t>Итого 0……………………………………………..</t>
  </si>
  <si>
    <t>Итого неоцененных….……………………………</t>
  </si>
  <si>
    <t>"10-9"</t>
  </si>
  <si>
    <t>"3-0"</t>
  </si>
  <si>
    <t>Фамилия, имя, отчество уч-ся</t>
  </si>
  <si>
    <t>Кол-во  уч-ся</t>
  </si>
  <si>
    <t xml:space="preserve">Пропуски </t>
  </si>
  <si>
    <t>Итого:</t>
  </si>
  <si>
    <t>прогулы час</t>
  </si>
  <si>
    <t>Зав. отделением</t>
  </si>
  <si>
    <t>Ср. балл по дисциплине</t>
  </si>
  <si>
    <t>Участв. в ат.</t>
  </si>
  <si>
    <t>Куратор группы</t>
  </si>
  <si>
    <t>Примечания</t>
  </si>
  <si>
    <t>__________________</t>
  </si>
  <si>
    <t>_____________________________________</t>
  </si>
  <si>
    <t>___________</t>
  </si>
  <si>
    <t>Кол-во учащихся</t>
  </si>
  <si>
    <t>К-во уч дней посещаемость</t>
  </si>
  <si>
    <t>№   п-п</t>
  </si>
  <si>
    <t>все-го</t>
  </si>
  <si>
    <t>неув</t>
  </si>
  <si>
    <t>Кол-во уч неудов</t>
  </si>
  <si>
    <t>В ф-ле УО "БГТУ" "ГОМЕЛЬСКОМ ГОСУДАРСТВЕННОМ ПОЛИТЕХНИЧЕСКОМ КОЛЛЕДЖЕ"</t>
  </si>
  <si>
    <t>"10-6"</t>
  </si>
  <si>
    <t>"5-4"</t>
  </si>
  <si>
    <t>О.Д.Бодиловская</t>
  </si>
  <si>
    <t xml:space="preserve">Зав. отделением             __________________________                             </t>
  </si>
  <si>
    <t>ПМС-31ск</t>
  </si>
  <si>
    <t xml:space="preserve">                                 Итоговый отчёт результатов учебной деятельности учащихся за 3 семестр 2021-2022 учебного года, группы ПМС-31ск</t>
  </si>
  <si>
    <t>Основы менеджмента</t>
  </si>
  <si>
    <t>Обслуж.аппаратного обеспечения МС</t>
  </si>
  <si>
    <t>Физ.культура и здоровье</t>
  </si>
  <si>
    <t>СиБД</t>
  </si>
  <si>
    <t>Компьютерные сети</t>
  </si>
  <si>
    <t>Бел.яз проф.лекс.</t>
  </si>
  <si>
    <t>Бабешко Евгений Дмитриевич</t>
  </si>
  <si>
    <t>Вагин Владислав Дмитриевич</t>
  </si>
  <si>
    <t>Дегелевич Илья Олегович</t>
  </si>
  <si>
    <t>Дегтярева Анна Геннадьевна</t>
  </si>
  <si>
    <t>Зайцев Никита Дмитриевич</t>
  </si>
  <si>
    <t>Капелько Виктор Юрьевич</t>
  </si>
  <si>
    <t>Кишмахов Андрей Эдуардович</t>
  </si>
  <si>
    <t>Котляренко Станислав Викторович</t>
  </si>
  <si>
    <t>Кретов Олег Васильевич</t>
  </si>
  <si>
    <t>Лапицкий Макар Сергеевич</t>
  </si>
  <si>
    <t>Прохоренко Максим Сергеевич</t>
  </si>
  <si>
    <t>Соболь Никита Андреевич</t>
  </si>
  <si>
    <t>Черепанова Екатерина Эдуардовна</t>
  </si>
  <si>
    <t>ООСиГ</t>
  </si>
  <si>
    <t>Разработка прилож. для МУ</t>
  </si>
  <si>
    <t>Обмл.аппоратн. обеспеч. МС</t>
  </si>
  <si>
    <t>А.Ф.Лось</t>
  </si>
  <si>
    <t>Е.А.Савенко</t>
  </si>
  <si>
    <t>производственная тех. практика</t>
  </si>
  <si>
    <t>зач</t>
  </si>
  <si>
    <t>Отчёт результатов учебной деятельности учащихся за 5 семестр 2023-2024 учебного года, группы ПМС-41ск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</si>
</sst>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2">
    <font>
      <sz val="10"/>
      <name val="Arial Cyr"/>
      <family val="0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6"/>
      <name val="Verdana"/>
      <family val="2"/>
    </font>
    <font>
      <sz val="8"/>
      <name val="GOST type A"/>
      <family val="2"/>
    </font>
    <font>
      <sz val="7"/>
      <name val="GOST type A"/>
      <family val="2"/>
    </font>
    <font>
      <sz val="12"/>
      <name val="Verdana"/>
      <family val="2"/>
    </font>
    <font>
      <sz val="6"/>
      <name val="Calibri"/>
      <family val="2"/>
    </font>
    <font>
      <sz val="7"/>
      <color indexed="8"/>
      <name val="Verdana"/>
      <family val="2"/>
    </font>
    <font>
      <sz val="6"/>
      <name val="Arial Cyr"/>
      <family val="0"/>
    </font>
    <font>
      <sz val="8"/>
      <name val="Times New Roman"/>
      <family val="1"/>
    </font>
    <font>
      <i/>
      <sz val="8"/>
      <name val="ISOCPEUR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/>
    </xf>
    <xf numFmtId="2" fontId="11" fillId="0" borderId="0" xfId="57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/>
      <protection/>
    </xf>
    <xf numFmtId="10" fontId="15" fillId="0" borderId="17" xfId="0" applyNumberFormat="1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right"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NumberFormat="1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/>
      <protection/>
    </xf>
    <xf numFmtId="2" fontId="16" fillId="0" borderId="17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9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" fontId="17" fillId="0" borderId="17" xfId="0" applyNumberFormat="1" applyFont="1" applyBorder="1" applyAlignment="1" applyProtection="1">
      <alignment horizontal="center" vertical="center"/>
      <protection/>
    </xf>
    <xf numFmtId="1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/>
    </xf>
    <xf numFmtId="0" fontId="17" fillId="0" borderId="22" xfId="0" applyFont="1" applyBorder="1" applyAlignment="1">
      <alignment horizontal="center" vertical="center" wrapText="1"/>
    </xf>
    <xf numFmtId="1" fontId="17" fillId="0" borderId="18" xfId="0" applyNumberFormat="1" applyFont="1" applyBorder="1" applyAlignment="1" applyProtection="1">
      <alignment horizontal="center" vertical="center"/>
      <protection/>
    </xf>
    <xf numFmtId="2" fontId="19" fillId="0" borderId="23" xfId="0" applyNumberFormat="1" applyFont="1" applyBorder="1" applyAlignment="1" applyProtection="1">
      <alignment horizontal="center" vertical="center"/>
      <protection/>
    </xf>
    <xf numFmtId="0" fontId="18" fillId="0" borderId="24" xfId="0" applyFont="1" applyBorder="1" applyAlignment="1">
      <alignment horizontal="left"/>
    </xf>
    <xf numFmtId="0" fontId="24" fillId="0" borderId="21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/>
      <protection/>
    </xf>
    <xf numFmtId="0" fontId="25" fillId="0" borderId="17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83" fontId="8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17" fillId="0" borderId="17" xfId="0" applyFont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right"/>
    </xf>
    <xf numFmtId="0" fontId="11" fillId="0" borderId="17" xfId="0" applyNumberFormat="1" applyFont="1" applyFill="1" applyBorder="1" applyAlignment="1" applyProtection="1">
      <alignment/>
      <protection/>
    </xf>
    <xf numFmtId="183" fontId="11" fillId="0" borderId="17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183" fontId="8" fillId="0" borderId="17" xfId="0" applyNumberFormat="1" applyFont="1" applyBorder="1" applyAlignment="1" applyProtection="1">
      <alignment horizontal="center"/>
      <protection/>
    </xf>
    <xf numFmtId="0" fontId="24" fillId="0" borderId="17" xfId="0" applyFont="1" applyBorder="1" applyAlignment="1">
      <alignment vertical="center" wrapText="1"/>
    </xf>
    <xf numFmtId="0" fontId="25" fillId="36" borderId="17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/>
    </xf>
    <xf numFmtId="10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2" fontId="13" fillId="0" borderId="0" xfId="57" applyNumberFormat="1" applyFont="1" applyBorder="1" applyAlignment="1">
      <alignment horizontal="center" vertical="center"/>
    </xf>
    <xf numFmtId="10" fontId="13" fillId="0" borderId="0" xfId="5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5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28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0" fillId="37" borderId="31" xfId="0" applyFill="1" applyBorder="1" applyAlignment="1">
      <alignment horizontal="center"/>
    </xf>
    <xf numFmtId="0" fontId="0" fillId="37" borderId="23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view="pageLayout" zoomScaleNormal="125" workbookViewId="0" topLeftCell="A1">
      <selection activeCell="B1" sqref="B1:AA1"/>
    </sheetView>
  </sheetViews>
  <sheetFormatPr defaultColWidth="9.00390625" defaultRowHeight="12.75"/>
  <cols>
    <col min="1" max="1" width="2.375" style="0" customWidth="1"/>
    <col min="2" max="2" width="25.875" style="0" customWidth="1"/>
    <col min="3" max="3" width="4.125" style="0" customWidth="1"/>
    <col min="4" max="4" width="5.00390625" style="0" customWidth="1"/>
    <col min="5" max="5" width="3.625" style="0" customWidth="1"/>
    <col min="6" max="7" width="4.375" style="0" customWidth="1"/>
    <col min="8" max="8" width="4.75390625" style="0" customWidth="1"/>
    <col min="9" max="9" width="4.125" style="0" customWidth="1"/>
    <col min="10" max="10" width="3.375" style="0" customWidth="1"/>
    <col min="11" max="11" width="4.625" style="0" customWidth="1"/>
    <col min="12" max="12" width="4.375" style="0" customWidth="1"/>
    <col min="13" max="24" width="3.375" style="0" customWidth="1"/>
    <col min="25" max="25" width="5.375" style="0" customWidth="1"/>
    <col min="26" max="26" width="5.125" style="0" customWidth="1"/>
    <col min="27" max="27" width="15.00390625" style="0" customWidth="1"/>
  </cols>
  <sheetData>
    <row r="1" spans="2:27" ht="12" customHeight="1">
      <c r="B1" s="81" t="s">
        <v>89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ht="6.75" customHeight="1" hidden="1"/>
    <row r="3" spans="1:27" ht="9" customHeight="1">
      <c r="A3" s="82" t="s">
        <v>52</v>
      </c>
      <c r="B3" s="72" t="s">
        <v>37</v>
      </c>
      <c r="C3" s="85" t="s">
        <v>0</v>
      </c>
      <c r="D3" s="85"/>
      <c r="E3" s="85"/>
      <c r="F3" s="85"/>
      <c r="G3" s="85"/>
      <c r="H3" s="85"/>
      <c r="I3" s="85"/>
      <c r="J3" s="85"/>
      <c r="K3" s="85"/>
      <c r="L3" s="85"/>
      <c r="M3" s="86" t="s">
        <v>1</v>
      </c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 t="s">
        <v>9</v>
      </c>
      <c r="Z3" s="87"/>
      <c r="AA3" s="72" t="s">
        <v>22</v>
      </c>
    </row>
    <row r="4" spans="1:27" ht="90" customHeight="1">
      <c r="A4" s="83"/>
      <c r="B4" s="73"/>
      <c r="C4" s="70" t="s">
        <v>63</v>
      </c>
      <c r="D4" s="70" t="s">
        <v>64</v>
      </c>
      <c r="E4" s="70" t="s">
        <v>82</v>
      </c>
      <c r="F4" s="70" t="s">
        <v>65</v>
      </c>
      <c r="G4" s="70" t="s">
        <v>66</v>
      </c>
      <c r="H4" s="70" t="s">
        <v>67</v>
      </c>
      <c r="I4" s="70" t="s">
        <v>83</v>
      </c>
      <c r="J4" s="70" t="s">
        <v>84</v>
      </c>
      <c r="K4" s="70" t="s">
        <v>68</v>
      </c>
      <c r="L4" s="55" t="s">
        <v>87</v>
      </c>
      <c r="M4" s="88" t="s">
        <v>3</v>
      </c>
      <c r="N4" s="88"/>
      <c r="O4" s="88"/>
      <c r="P4" s="88"/>
      <c r="Q4" s="88"/>
      <c r="R4" s="88"/>
      <c r="S4" s="88"/>
      <c r="T4" s="88"/>
      <c r="U4" s="88"/>
      <c r="V4" s="88"/>
      <c r="W4" s="88"/>
      <c r="X4" s="89"/>
      <c r="Y4" s="75" t="s">
        <v>10</v>
      </c>
      <c r="Z4" s="76"/>
      <c r="AA4" s="73"/>
    </row>
    <row r="5" spans="1:27" ht="10.5" customHeight="1">
      <c r="A5" s="84"/>
      <c r="B5" s="74"/>
      <c r="C5" s="90"/>
      <c r="D5" s="91"/>
      <c r="E5" s="91"/>
      <c r="F5" s="91"/>
      <c r="G5" s="91"/>
      <c r="H5" s="91"/>
      <c r="I5" s="91"/>
      <c r="J5" s="91"/>
      <c r="K5" s="91"/>
      <c r="L5" s="91"/>
      <c r="M5" s="20" t="s">
        <v>53</v>
      </c>
      <c r="N5" s="15">
        <v>10</v>
      </c>
      <c r="O5" s="15">
        <v>9</v>
      </c>
      <c r="P5" s="15">
        <v>8</v>
      </c>
      <c r="Q5" s="15">
        <v>7</v>
      </c>
      <c r="R5" s="15">
        <v>6</v>
      </c>
      <c r="S5" s="15">
        <v>5</v>
      </c>
      <c r="T5" s="15">
        <v>4</v>
      </c>
      <c r="U5" s="15">
        <v>3</v>
      </c>
      <c r="V5" s="15">
        <v>2</v>
      </c>
      <c r="W5" s="15">
        <v>1</v>
      </c>
      <c r="X5" s="15">
        <v>0</v>
      </c>
      <c r="Y5" s="49" t="s">
        <v>2</v>
      </c>
      <c r="Z5" s="62" t="s">
        <v>54</v>
      </c>
      <c r="AA5" s="74"/>
    </row>
    <row r="6" spans="1:29" ht="11.25" customHeight="1">
      <c r="A6" s="53">
        <v>1</v>
      </c>
      <c r="B6" s="69" t="s">
        <v>69</v>
      </c>
      <c r="C6" s="38">
        <v>6</v>
      </c>
      <c r="D6" s="38">
        <v>5</v>
      </c>
      <c r="E6" s="38">
        <v>6</v>
      </c>
      <c r="F6" s="38">
        <v>9</v>
      </c>
      <c r="G6" s="38">
        <v>4</v>
      </c>
      <c r="H6" s="38">
        <v>7</v>
      </c>
      <c r="I6" s="38">
        <v>6</v>
      </c>
      <c r="J6" s="38">
        <v>5</v>
      </c>
      <c r="K6" s="38">
        <v>7</v>
      </c>
      <c r="L6" s="38">
        <v>8</v>
      </c>
      <c r="M6" s="13">
        <f aca="true" t="shared" si="0" ref="M6:M19">COUNT(C6:L6)</f>
        <v>10</v>
      </c>
      <c r="N6" s="13">
        <f aca="true" t="shared" si="1" ref="N6:N19">IF($M6&lt;&gt;"",COUNTIF($C6:$L6,10),"")</f>
        <v>0</v>
      </c>
      <c r="O6" s="13">
        <f aca="true" t="shared" si="2" ref="O6:O19">IF($M6&lt;&gt;"",COUNTIF($C6:$L6,9),"")</f>
        <v>1</v>
      </c>
      <c r="P6" s="13">
        <f aca="true" t="shared" si="3" ref="P6:P19">IF($M6&lt;&gt;"",COUNTIF($C6:$L6,8),"")</f>
        <v>1</v>
      </c>
      <c r="Q6" s="13">
        <f aca="true" t="shared" si="4" ref="Q6:Q19">IF($M6&lt;&gt;"",COUNTIF($C6:$L6,7),"")</f>
        <v>2</v>
      </c>
      <c r="R6" s="13">
        <f aca="true" t="shared" si="5" ref="R6:R19">IF($M6&lt;&gt;"",COUNTIF($C6:$L6,6),"")</f>
        <v>3</v>
      </c>
      <c r="S6" s="13">
        <f aca="true" t="shared" si="6" ref="S6:S19">IF($M6&lt;&gt;"",COUNTIF($C6:$L6,5),"")</f>
        <v>2</v>
      </c>
      <c r="T6" s="13">
        <f aca="true" t="shared" si="7" ref="T6:T19">IF($M6&lt;&gt;"",COUNTIF($C6:$L6,4),"")</f>
        <v>1</v>
      </c>
      <c r="U6" s="13">
        <f aca="true" t="shared" si="8" ref="U6:U19">IF($M6&lt;&gt;"",COUNTIF($C6:$L6,3),"")</f>
        <v>0</v>
      </c>
      <c r="V6" s="13">
        <f aca="true" t="shared" si="9" ref="V6:V19">IF($M6&lt;&gt;"",COUNTIF($C6:$L6,2),"")</f>
        <v>0</v>
      </c>
      <c r="W6" s="13">
        <f aca="true" t="shared" si="10" ref="W6:W19">IF($M6&lt;&gt;"",COUNTIF($C6:$L6,1),"")</f>
        <v>0</v>
      </c>
      <c r="X6" s="48">
        <f aca="true" t="shared" si="11" ref="X6:X19">IF($M6&lt;&gt;"",COUNTIF($C6:$L6,0),"")</f>
        <v>0</v>
      </c>
      <c r="Y6" s="63">
        <v>70</v>
      </c>
      <c r="Z6" s="64"/>
      <c r="AA6" s="65">
        <f aca="true" t="shared" si="12" ref="AA6:AA18">AVERAGE(C6:L6)</f>
        <v>6.3</v>
      </c>
      <c r="AB6">
        <f>SUM(U6:X6)</f>
        <v>0</v>
      </c>
      <c r="AC6">
        <f>SUM(T6:X6)</f>
        <v>1</v>
      </c>
    </row>
    <row r="7" spans="1:29" ht="11.25" customHeight="1">
      <c r="A7" s="53">
        <v>2</v>
      </c>
      <c r="B7" s="69" t="s">
        <v>70</v>
      </c>
      <c r="C7" s="38">
        <v>7</v>
      </c>
      <c r="D7" s="38">
        <v>8</v>
      </c>
      <c r="E7" s="38">
        <v>7</v>
      </c>
      <c r="F7" s="38">
        <v>10</v>
      </c>
      <c r="G7" s="38">
        <v>9</v>
      </c>
      <c r="H7" s="38">
        <v>6</v>
      </c>
      <c r="I7" s="38">
        <v>9</v>
      </c>
      <c r="J7" s="38">
        <v>8</v>
      </c>
      <c r="K7" s="38">
        <v>5</v>
      </c>
      <c r="L7" s="38">
        <v>9</v>
      </c>
      <c r="M7" s="13">
        <f t="shared" si="0"/>
        <v>10</v>
      </c>
      <c r="N7" s="13">
        <f t="shared" si="1"/>
        <v>1</v>
      </c>
      <c r="O7" s="13">
        <f t="shared" si="2"/>
        <v>3</v>
      </c>
      <c r="P7" s="13">
        <f t="shared" si="3"/>
        <v>2</v>
      </c>
      <c r="Q7" s="13">
        <f t="shared" si="4"/>
        <v>2</v>
      </c>
      <c r="R7" s="13">
        <f t="shared" si="5"/>
        <v>1</v>
      </c>
      <c r="S7" s="13">
        <f t="shared" si="6"/>
        <v>1</v>
      </c>
      <c r="T7" s="13">
        <f t="shared" si="7"/>
        <v>0</v>
      </c>
      <c r="U7" s="13">
        <f t="shared" si="8"/>
        <v>0</v>
      </c>
      <c r="V7" s="13">
        <f t="shared" si="9"/>
        <v>0</v>
      </c>
      <c r="W7" s="13">
        <f t="shared" si="10"/>
        <v>0</v>
      </c>
      <c r="X7" s="48">
        <f t="shared" si="11"/>
        <v>0</v>
      </c>
      <c r="Y7" s="63">
        <v>10</v>
      </c>
      <c r="Z7" s="64"/>
      <c r="AA7" s="65">
        <f t="shared" si="12"/>
        <v>7.8</v>
      </c>
      <c r="AB7">
        <f aca="true" t="shared" si="13" ref="AB7:AB19">SUM(U7:X7)</f>
        <v>0</v>
      </c>
      <c r="AC7">
        <f aca="true" t="shared" si="14" ref="AC7:AC19">SUM(T7:X7)</f>
        <v>0</v>
      </c>
    </row>
    <row r="8" spans="1:29" ht="11.25" customHeight="1">
      <c r="A8" s="53">
        <v>3</v>
      </c>
      <c r="B8" s="69" t="s">
        <v>71</v>
      </c>
      <c r="C8" s="38">
        <v>6</v>
      </c>
      <c r="D8" s="38">
        <v>4</v>
      </c>
      <c r="E8" s="38">
        <v>5</v>
      </c>
      <c r="F8" s="38" t="s">
        <v>88</v>
      </c>
      <c r="G8" s="38">
        <v>7</v>
      </c>
      <c r="H8" s="38">
        <v>7</v>
      </c>
      <c r="I8" s="38">
        <v>8</v>
      </c>
      <c r="J8" s="38">
        <v>4</v>
      </c>
      <c r="K8" s="38">
        <v>6</v>
      </c>
      <c r="L8" s="38">
        <v>9</v>
      </c>
      <c r="M8" s="13">
        <f t="shared" si="0"/>
        <v>9</v>
      </c>
      <c r="N8" s="13">
        <f t="shared" si="1"/>
        <v>0</v>
      </c>
      <c r="O8" s="13">
        <f t="shared" si="2"/>
        <v>1</v>
      </c>
      <c r="P8" s="13">
        <f t="shared" si="3"/>
        <v>1</v>
      </c>
      <c r="Q8" s="13">
        <f t="shared" si="4"/>
        <v>2</v>
      </c>
      <c r="R8" s="13">
        <f t="shared" si="5"/>
        <v>2</v>
      </c>
      <c r="S8" s="13">
        <f t="shared" si="6"/>
        <v>1</v>
      </c>
      <c r="T8" s="13">
        <f t="shared" si="7"/>
        <v>2</v>
      </c>
      <c r="U8" s="13">
        <f t="shared" si="8"/>
        <v>0</v>
      </c>
      <c r="V8" s="13">
        <f t="shared" si="9"/>
        <v>0</v>
      </c>
      <c r="W8" s="13">
        <f t="shared" si="10"/>
        <v>0</v>
      </c>
      <c r="X8" s="48">
        <f t="shared" si="11"/>
        <v>0</v>
      </c>
      <c r="Y8" s="63">
        <v>12</v>
      </c>
      <c r="Z8" s="64"/>
      <c r="AA8" s="65">
        <f t="shared" si="12"/>
        <v>6.222222222222222</v>
      </c>
      <c r="AB8">
        <f t="shared" si="13"/>
        <v>0</v>
      </c>
      <c r="AC8">
        <f t="shared" si="14"/>
        <v>2</v>
      </c>
    </row>
    <row r="9" spans="1:29" ht="11.25" customHeight="1">
      <c r="A9" s="53">
        <v>4</v>
      </c>
      <c r="B9" s="69" t="s">
        <v>72</v>
      </c>
      <c r="C9" s="38">
        <v>8</v>
      </c>
      <c r="D9" s="38">
        <v>5</v>
      </c>
      <c r="E9" s="38">
        <v>5</v>
      </c>
      <c r="F9" s="38" t="s">
        <v>88</v>
      </c>
      <c r="G9" s="38">
        <v>5</v>
      </c>
      <c r="H9" s="38">
        <v>5</v>
      </c>
      <c r="I9" s="38">
        <v>6</v>
      </c>
      <c r="J9" s="38">
        <v>5</v>
      </c>
      <c r="K9" s="38">
        <v>7</v>
      </c>
      <c r="L9" s="38">
        <v>9</v>
      </c>
      <c r="M9" s="13">
        <f t="shared" si="0"/>
        <v>9</v>
      </c>
      <c r="N9" s="13">
        <f t="shared" si="1"/>
        <v>0</v>
      </c>
      <c r="O9" s="13">
        <f t="shared" si="2"/>
        <v>1</v>
      </c>
      <c r="P9" s="13">
        <f t="shared" si="3"/>
        <v>1</v>
      </c>
      <c r="Q9" s="13">
        <f t="shared" si="4"/>
        <v>1</v>
      </c>
      <c r="R9" s="13">
        <f t="shared" si="5"/>
        <v>1</v>
      </c>
      <c r="S9" s="13">
        <f t="shared" si="6"/>
        <v>5</v>
      </c>
      <c r="T9" s="13">
        <f t="shared" si="7"/>
        <v>0</v>
      </c>
      <c r="U9" s="13">
        <f t="shared" si="8"/>
        <v>0</v>
      </c>
      <c r="V9" s="13">
        <f t="shared" si="9"/>
        <v>0</v>
      </c>
      <c r="W9" s="13">
        <f t="shared" si="10"/>
        <v>0</v>
      </c>
      <c r="X9" s="48">
        <f t="shared" si="11"/>
        <v>0</v>
      </c>
      <c r="Y9" s="63">
        <v>173</v>
      </c>
      <c r="Z9" s="64">
        <v>2</v>
      </c>
      <c r="AA9" s="65">
        <f t="shared" si="12"/>
        <v>6.111111111111111</v>
      </c>
      <c r="AB9">
        <f t="shared" si="13"/>
        <v>0</v>
      </c>
      <c r="AC9">
        <f t="shared" si="14"/>
        <v>0</v>
      </c>
    </row>
    <row r="10" spans="1:29" ht="14.25" customHeight="1">
      <c r="A10" s="53">
        <v>5</v>
      </c>
      <c r="B10" s="69" t="s">
        <v>73</v>
      </c>
      <c r="C10" s="38">
        <v>7</v>
      </c>
      <c r="D10" s="38">
        <v>5</v>
      </c>
      <c r="E10" s="38">
        <v>5</v>
      </c>
      <c r="F10" s="38">
        <v>10</v>
      </c>
      <c r="G10" s="38">
        <v>3</v>
      </c>
      <c r="H10" s="38">
        <v>5</v>
      </c>
      <c r="I10" s="38">
        <v>6</v>
      </c>
      <c r="J10" s="38">
        <v>5</v>
      </c>
      <c r="K10" s="38">
        <v>7</v>
      </c>
      <c r="L10" s="38">
        <v>8</v>
      </c>
      <c r="M10" s="13">
        <f t="shared" si="0"/>
        <v>10</v>
      </c>
      <c r="N10" s="13">
        <f t="shared" si="1"/>
        <v>1</v>
      </c>
      <c r="O10" s="13">
        <f t="shared" si="2"/>
        <v>0</v>
      </c>
      <c r="P10" s="13">
        <f t="shared" si="3"/>
        <v>1</v>
      </c>
      <c r="Q10" s="13">
        <f t="shared" si="4"/>
        <v>2</v>
      </c>
      <c r="R10" s="13">
        <f t="shared" si="5"/>
        <v>1</v>
      </c>
      <c r="S10" s="13">
        <f t="shared" si="6"/>
        <v>4</v>
      </c>
      <c r="T10" s="13">
        <f t="shared" si="7"/>
        <v>0</v>
      </c>
      <c r="U10" s="13">
        <f t="shared" si="8"/>
        <v>1</v>
      </c>
      <c r="V10" s="13">
        <f t="shared" si="9"/>
        <v>0</v>
      </c>
      <c r="W10" s="13">
        <f t="shared" si="10"/>
        <v>0</v>
      </c>
      <c r="X10" s="48">
        <f t="shared" si="11"/>
        <v>0</v>
      </c>
      <c r="Y10" s="63">
        <v>95</v>
      </c>
      <c r="Z10" s="64"/>
      <c r="AA10" s="65">
        <f t="shared" si="12"/>
        <v>6.1</v>
      </c>
      <c r="AB10">
        <f t="shared" si="13"/>
        <v>1</v>
      </c>
      <c r="AC10">
        <f t="shared" si="14"/>
        <v>1</v>
      </c>
    </row>
    <row r="11" spans="1:29" ht="13.5" customHeight="1">
      <c r="A11" s="53">
        <v>6</v>
      </c>
      <c r="B11" s="69" t="s">
        <v>74</v>
      </c>
      <c r="C11" s="38">
        <v>9</v>
      </c>
      <c r="D11" s="38">
        <v>9</v>
      </c>
      <c r="E11" s="38">
        <v>9</v>
      </c>
      <c r="F11" s="38" t="s">
        <v>88</v>
      </c>
      <c r="G11" s="38">
        <v>9</v>
      </c>
      <c r="H11" s="38">
        <v>9</v>
      </c>
      <c r="I11" s="38">
        <v>9</v>
      </c>
      <c r="J11" s="38">
        <v>9</v>
      </c>
      <c r="K11" s="38">
        <v>7</v>
      </c>
      <c r="L11" s="38">
        <v>9</v>
      </c>
      <c r="M11" s="13">
        <f t="shared" si="0"/>
        <v>9</v>
      </c>
      <c r="N11" s="13">
        <f t="shared" si="1"/>
        <v>0</v>
      </c>
      <c r="O11" s="13">
        <f t="shared" si="2"/>
        <v>8</v>
      </c>
      <c r="P11" s="13">
        <f t="shared" si="3"/>
        <v>0</v>
      </c>
      <c r="Q11" s="13">
        <f t="shared" si="4"/>
        <v>1</v>
      </c>
      <c r="R11" s="13">
        <f t="shared" si="5"/>
        <v>0</v>
      </c>
      <c r="S11" s="13">
        <f t="shared" si="6"/>
        <v>0</v>
      </c>
      <c r="T11" s="13">
        <f t="shared" si="7"/>
        <v>0</v>
      </c>
      <c r="U11" s="13">
        <f t="shared" si="8"/>
        <v>0</v>
      </c>
      <c r="V11" s="13">
        <f t="shared" si="9"/>
        <v>0</v>
      </c>
      <c r="W11" s="13">
        <f t="shared" si="10"/>
        <v>0</v>
      </c>
      <c r="X11" s="48">
        <f t="shared" si="11"/>
        <v>0</v>
      </c>
      <c r="Y11" s="63">
        <v>142</v>
      </c>
      <c r="Z11" s="64"/>
      <c r="AA11" s="65">
        <f t="shared" si="12"/>
        <v>8.777777777777779</v>
      </c>
      <c r="AB11">
        <f t="shared" si="13"/>
        <v>0</v>
      </c>
      <c r="AC11">
        <f t="shared" si="14"/>
        <v>0</v>
      </c>
    </row>
    <row r="12" spans="1:29" ht="13.5" customHeight="1">
      <c r="A12" s="53">
        <v>7</v>
      </c>
      <c r="B12" s="69" t="s">
        <v>75</v>
      </c>
      <c r="C12" s="38">
        <v>7</v>
      </c>
      <c r="D12" s="38">
        <v>6</v>
      </c>
      <c r="E12" s="38">
        <v>4</v>
      </c>
      <c r="F12" s="38">
        <v>9</v>
      </c>
      <c r="G12" s="38">
        <v>6</v>
      </c>
      <c r="H12" s="38">
        <v>6</v>
      </c>
      <c r="I12" s="38">
        <v>6</v>
      </c>
      <c r="J12" s="38">
        <v>6</v>
      </c>
      <c r="K12" s="38">
        <v>8</v>
      </c>
      <c r="L12" s="38">
        <v>9</v>
      </c>
      <c r="M12" s="13">
        <f t="shared" si="0"/>
        <v>10</v>
      </c>
      <c r="N12" s="13">
        <f t="shared" si="1"/>
        <v>0</v>
      </c>
      <c r="O12" s="13">
        <f t="shared" si="2"/>
        <v>2</v>
      </c>
      <c r="P12" s="13">
        <f t="shared" si="3"/>
        <v>1</v>
      </c>
      <c r="Q12" s="13">
        <f t="shared" si="4"/>
        <v>1</v>
      </c>
      <c r="R12" s="13">
        <f t="shared" si="5"/>
        <v>5</v>
      </c>
      <c r="S12" s="13">
        <f t="shared" si="6"/>
        <v>0</v>
      </c>
      <c r="T12" s="13">
        <f t="shared" si="7"/>
        <v>1</v>
      </c>
      <c r="U12" s="13">
        <f t="shared" si="8"/>
        <v>0</v>
      </c>
      <c r="V12" s="13">
        <f t="shared" si="9"/>
        <v>0</v>
      </c>
      <c r="W12" s="13">
        <f t="shared" si="10"/>
        <v>0</v>
      </c>
      <c r="X12" s="48">
        <f t="shared" si="11"/>
        <v>0</v>
      </c>
      <c r="Y12" s="63">
        <v>16</v>
      </c>
      <c r="Z12" s="64"/>
      <c r="AA12" s="65">
        <f t="shared" si="12"/>
        <v>6.7</v>
      </c>
      <c r="AB12">
        <f t="shared" si="13"/>
        <v>0</v>
      </c>
      <c r="AC12">
        <f t="shared" si="14"/>
        <v>1</v>
      </c>
    </row>
    <row r="13" spans="1:29" ht="15.75" customHeight="1">
      <c r="A13" s="53">
        <v>8</v>
      </c>
      <c r="B13" s="69" t="s">
        <v>76</v>
      </c>
      <c r="C13" s="38">
        <v>5</v>
      </c>
      <c r="D13" s="38">
        <v>5</v>
      </c>
      <c r="E13" s="38">
        <v>4</v>
      </c>
      <c r="F13" s="38">
        <v>8</v>
      </c>
      <c r="G13" s="38">
        <v>3</v>
      </c>
      <c r="H13" s="38">
        <v>5</v>
      </c>
      <c r="I13" s="38">
        <v>6</v>
      </c>
      <c r="J13" s="38">
        <v>5</v>
      </c>
      <c r="K13" s="38">
        <v>6</v>
      </c>
      <c r="L13" s="38">
        <v>7</v>
      </c>
      <c r="M13" s="13">
        <f t="shared" si="0"/>
        <v>10</v>
      </c>
      <c r="N13" s="13">
        <f t="shared" si="1"/>
        <v>0</v>
      </c>
      <c r="O13" s="13">
        <f t="shared" si="2"/>
        <v>0</v>
      </c>
      <c r="P13" s="13">
        <f t="shared" si="3"/>
        <v>1</v>
      </c>
      <c r="Q13" s="13">
        <f t="shared" si="4"/>
        <v>1</v>
      </c>
      <c r="R13" s="13">
        <f t="shared" si="5"/>
        <v>2</v>
      </c>
      <c r="S13" s="13">
        <f t="shared" si="6"/>
        <v>4</v>
      </c>
      <c r="T13" s="13">
        <f t="shared" si="7"/>
        <v>1</v>
      </c>
      <c r="U13" s="13">
        <f t="shared" si="8"/>
        <v>1</v>
      </c>
      <c r="V13" s="13">
        <f t="shared" si="9"/>
        <v>0</v>
      </c>
      <c r="W13" s="13">
        <f t="shared" si="10"/>
        <v>0</v>
      </c>
      <c r="X13" s="48">
        <f t="shared" si="11"/>
        <v>0</v>
      </c>
      <c r="Y13" s="63">
        <v>12</v>
      </c>
      <c r="Z13" s="64"/>
      <c r="AA13" s="65">
        <f t="shared" si="12"/>
        <v>5.4</v>
      </c>
      <c r="AB13">
        <f t="shared" si="13"/>
        <v>1</v>
      </c>
      <c r="AC13">
        <f t="shared" si="14"/>
        <v>2</v>
      </c>
    </row>
    <row r="14" spans="1:29" ht="15" customHeight="1">
      <c r="A14" s="53">
        <v>9</v>
      </c>
      <c r="B14" s="69" t="s">
        <v>77</v>
      </c>
      <c r="C14" s="38">
        <v>6</v>
      </c>
      <c r="D14" s="38">
        <v>5</v>
      </c>
      <c r="E14" s="38">
        <v>7</v>
      </c>
      <c r="F14" s="38">
        <v>9</v>
      </c>
      <c r="G14" s="38">
        <v>6</v>
      </c>
      <c r="H14" s="38">
        <v>5</v>
      </c>
      <c r="I14" s="38">
        <v>5</v>
      </c>
      <c r="J14" s="38">
        <v>5</v>
      </c>
      <c r="K14" s="38">
        <v>5</v>
      </c>
      <c r="L14" s="38">
        <v>7</v>
      </c>
      <c r="M14" s="13">
        <f t="shared" si="0"/>
        <v>10</v>
      </c>
      <c r="N14" s="13">
        <f t="shared" si="1"/>
        <v>0</v>
      </c>
      <c r="O14" s="13">
        <f t="shared" si="2"/>
        <v>1</v>
      </c>
      <c r="P14" s="13">
        <f t="shared" si="3"/>
        <v>0</v>
      </c>
      <c r="Q14" s="13">
        <f t="shared" si="4"/>
        <v>2</v>
      </c>
      <c r="R14" s="13">
        <f t="shared" si="5"/>
        <v>2</v>
      </c>
      <c r="S14" s="13">
        <f t="shared" si="6"/>
        <v>5</v>
      </c>
      <c r="T14" s="13">
        <f t="shared" si="7"/>
        <v>0</v>
      </c>
      <c r="U14" s="13">
        <f t="shared" si="8"/>
        <v>0</v>
      </c>
      <c r="V14" s="13">
        <f t="shared" si="9"/>
        <v>0</v>
      </c>
      <c r="W14" s="13">
        <f t="shared" si="10"/>
        <v>0</v>
      </c>
      <c r="X14" s="48">
        <f t="shared" si="11"/>
        <v>0</v>
      </c>
      <c r="Y14" s="63">
        <v>26</v>
      </c>
      <c r="Z14" s="64"/>
      <c r="AA14" s="65">
        <f t="shared" si="12"/>
        <v>6</v>
      </c>
      <c r="AB14">
        <f t="shared" si="13"/>
        <v>0</v>
      </c>
      <c r="AC14">
        <f t="shared" si="14"/>
        <v>0</v>
      </c>
    </row>
    <row r="15" spans="1:29" ht="15.75" customHeight="1">
      <c r="A15" s="53">
        <v>10</v>
      </c>
      <c r="B15" s="69" t="s">
        <v>78</v>
      </c>
      <c r="C15" s="38">
        <v>7</v>
      </c>
      <c r="D15" s="38">
        <v>7</v>
      </c>
      <c r="E15" s="38">
        <v>5</v>
      </c>
      <c r="F15" s="38" t="s">
        <v>88</v>
      </c>
      <c r="G15" s="38">
        <v>5</v>
      </c>
      <c r="H15" s="38">
        <v>5</v>
      </c>
      <c r="I15" s="38">
        <v>6</v>
      </c>
      <c r="J15" s="38">
        <v>7</v>
      </c>
      <c r="K15" s="38">
        <v>6</v>
      </c>
      <c r="L15" s="38">
        <v>5</v>
      </c>
      <c r="M15" s="13">
        <f t="shared" si="0"/>
        <v>9</v>
      </c>
      <c r="N15" s="13">
        <f t="shared" si="1"/>
        <v>0</v>
      </c>
      <c r="O15" s="13">
        <f t="shared" si="2"/>
        <v>0</v>
      </c>
      <c r="P15" s="13">
        <f t="shared" si="3"/>
        <v>0</v>
      </c>
      <c r="Q15" s="13">
        <f t="shared" si="4"/>
        <v>3</v>
      </c>
      <c r="R15" s="13">
        <f t="shared" si="5"/>
        <v>2</v>
      </c>
      <c r="S15" s="13">
        <f t="shared" si="6"/>
        <v>4</v>
      </c>
      <c r="T15" s="13">
        <f t="shared" si="7"/>
        <v>0</v>
      </c>
      <c r="U15" s="13">
        <f t="shared" si="8"/>
        <v>0</v>
      </c>
      <c r="V15" s="13">
        <f t="shared" si="9"/>
        <v>0</v>
      </c>
      <c r="W15" s="13">
        <f t="shared" si="10"/>
        <v>0</v>
      </c>
      <c r="X15" s="48">
        <f t="shared" si="11"/>
        <v>0</v>
      </c>
      <c r="Y15" s="63">
        <v>26</v>
      </c>
      <c r="Z15" s="64"/>
      <c r="AA15" s="65">
        <f t="shared" si="12"/>
        <v>5.888888888888889</v>
      </c>
      <c r="AB15">
        <f t="shared" si="13"/>
        <v>0</v>
      </c>
      <c r="AC15">
        <f t="shared" si="14"/>
        <v>0</v>
      </c>
    </row>
    <row r="16" spans="1:29" ht="14.25" customHeight="1">
      <c r="A16" s="53">
        <v>11</v>
      </c>
      <c r="B16" s="69" t="s">
        <v>79</v>
      </c>
      <c r="C16" s="38">
        <v>7</v>
      </c>
      <c r="D16" s="38">
        <v>4</v>
      </c>
      <c r="E16" s="38">
        <v>6</v>
      </c>
      <c r="F16" s="38">
        <v>9</v>
      </c>
      <c r="G16" s="38">
        <v>3</v>
      </c>
      <c r="H16" s="38">
        <v>5</v>
      </c>
      <c r="I16" s="38">
        <v>6</v>
      </c>
      <c r="J16" s="38">
        <v>4</v>
      </c>
      <c r="K16" s="38">
        <v>7</v>
      </c>
      <c r="L16" s="38">
        <v>8</v>
      </c>
      <c r="M16" s="13">
        <f t="shared" si="0"/>
        <v>10</v>
      </c>
      <c r="N16" s="13">
        <f t="shared" si="1"/>
        <v>0</v>
      </c>
      <c r="O16" s="13">
        <f t="shared" si="2"/>
        <v>1</v>
      </c>
      <c r="P16" s="13">
        <f t="shared" si="3"/>
        <v>1</v>
      </c>
      <c r="Q16" s="13">
        <f t="shared" si="4"/>
        <v>2</v>
      </c>
      <c r="R16" s="13">
        <f t="shared" si="5"/>
        <v>2</v>
      </c>
      <c r="S16" s="13">
        <f t="shared" si="6"/>
        <v>1</v>
      </c>
      <c r="T16" s="13">
        <f t="shared" si="7"/>
        <v>2</v>
      </c>
      <c r="U16" s="13">
        <f t="shared" si="8"/>
        <v>1</v>
      </c>
      <c r="V16" s="13">
        <f t="shared" si="9"/>
        <v>0</v>
      </c>
      <c r="W16" s="13">
        <f t="shared" si="10"/>
        <v>0</v>
      </c>
      <c r="X16" s="48">
        <f t="shared" si="11"/>
        <v>0</v>
      </c>
      <c r="Y16" s="63">
        <v>28</v>
      </c>
      <c r="Z16" s="64"/>
      <c r="AA16" s="65">
        <f t="shared" si="12"/>
        <v>5.9</v>
      </c>
      <c r="AB16">
        <f t="shared" si="13"/>
        <v>1</v>
      </c>
      <c r="AC16">
        <f t="shared" si="14"/>
        <v>3</v>
      </c>
    </row>
    <row r="17" spans="1:29" ht="16.5" customHeight="1">
      <c r="A17" s="53">
        <v>12</v>
      </c>
      <c r="B17" s="69" t="s">
        <v>80</v>
      </c>
      <c r="C17" s="38">
        <v>7</v>
      </c>
      <c r="D17" s="38">
        <v>7</v>
      </c>
      <c r="E17" s="38">
        <v>6</v>
      </c>
      <c r="F17" s="38">
        <v>9</v>
      </c>
      <c r="G17" s="38">
        <v>9</v>
      </c>
      <c r="H17" s="38">
        <v>8</v>
      </c>
      <c r="I17" s="38">
        <v>9</v>
      </c>
      <c r="J17" s="38">
        <v>7</v>
      </c>
      <c r="K17" s="38">
        <v>8</v>
      </c>
      <c r="L17" s="38">
        <v>7</v>
      </c>
      <c r="M17" s="13">
        <f t="shared" si="0"/>
        <v>10</v>
      </c>
      <c r="N17" s="13">
        <f t="shared" si="1"/>
        <v>0</v>
      </c>
      <c r="O17" s="13">
        <f t="shared" si="2"/>
        <v>3</v>
      </c>
      <c r="P17" s="13">
        <f t="shared" si="3"/>
        <v>2</v>
      </c>
      <c r="Q17" s="13">
        <f t="shared" si="4"/>
        <v>4</v>
      </c>
      <c r="R17" s="13">
        <f t="shared" si="5"/>
        <v>1</v>
      </c>
      <c r="S17" s="13">
        <f t="shared" si="6"/>
        <v>0</v>
      </c>
      <c r="T17" s="13">
        <f t="shared" si="7"/>
        <v>0</v>
      </c>
      <c r="U17" s="13">
        <f t="shared" si="8"/>
        <v>0</v>
      </c>
      <c r="V17" s="13">
        <f t="shared" si="9"/>
        <v>0</v>
      </c>
      <c r="W17" s="13">
        <f t="shared" si="10"/>
        <v>0</v>
      </c>
      <c r="X17" s="48">
        <f t="shared" si="11"/>
        <v>0</v>
      </c>
      <c r="Y17" s="63">
        <v>2</v>
      </c>
      <c r="Z17" s="64"/>
      <c r="AA17" s="65">
        <f t="shared" si="12"/>
        <v>7.7</v>
      </c>
      <c r="AB17">
        <f t="shared" si="13"/>
        <v>0</v>
      </c>
      <c r="AC17">
        <f t="shared" si="14"/>
        <v>0</v>
      </c>
    </row>
    <row r="18" spans="1:29" ht="11.25" customHeight="1">
      <c r="A18" s="53">
        <v>13</v>
      </c>
      <c r="B18" s="69" t="s">
        <v>81</v>
      </c>
      <c r="C18" s="38">
        <v>5</v>
      </c>
      <c r="D18" s="38">
        <v>6</v>
      </c>
      <c r="E18" s="38">
        <v>4</v>
      </c>
      <c r="F18" s="38">
        <v>9</v>
      </c>
      <c r="G18" s="38">
        <v>7</v>
      </c>
      <c r="H18" s="38">
        <v>6</v>
      </c>
      <c r="I18" s="38">
        <v>7</v>
      </c>
      <c r="J18" s="38">
        <v>6</v>
      </c>
      <c r="K18" s="38">
        <v>6</v>
      </c>
      <c r="L18" s="38">
        <v>9</v>
      </c>
      <c r="M18" s="13">
        <f t="shared" si="0"/>
        <v>10</v>
      </c>
      <c r="N18" s="13">
        <f t="shared" si="1"/>
        <v>0</v>
      </c>
      <c r="O18" s="13">
        <f t="shared" si="2"/>
        <v>2</v>
      </c>
      <c r="P18" s="13">
        <f t="shared" si="3"/>
        <v>0</v>
      </c>
      <c r="Q18" s="13">
        <f t="shared" si="4"/>
        <v>2</v>
      </c>
      <c r="R18" s="13">
        <f t="shared" si="5"/>
        <v>4</v>
      </c>
      <c r="S18" s="13">
        <f t="shared" si="6"/>
        <v>1</v>
      </c>
      <c r="T18" s="13">
        <f t="shared" si="7"/>
        <v>1</v>
      </c>
      <c r="U18" s="13">
        <f t="shared" si="8"/>
        <v>0</v>
      </c>
      <c r="V18" s="13">
        <f t="shared" si="9"/>
        <v>0</v>
      </c>
      <c r="W18" s="13">
        <f t="shared" si="10"/>
        <v>0</v>
      </c>
      <c r="X18" s="48">
        <f t="shared" si="11"/>
        <v>0</v>
      </c>
      <c r="Y18" s="63">
        <v>95</v>
      </c>
      <c r="Z18" s="64"/>
      <c r="AA18" s="65">
        <f t="shared" si="12"/>
        <v>6.5</v>
      </c>
      <c r="AB18">
        <f t="shared" si="13"/>
        <v>0</v>
      </c>
      <c r="AC18">
        <f t="shared" si="14"/>
        <v>1</v>
      </c>
    </row>
    <row r="19" spans="1:29" ht="11.25" customHeight="1">
      <c r="A19" s="53"/>
      <c r="B19" s="5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13">
        <f t="shared" si="0"/>
        <v>0</v>
      </c>
      <c r="N19" s="13">
        <f t="shared" si="1"/>
        <v>0</v>
      </c>
      <c r="O19" s="13">
        <f t="shared" si="2"/>
        <v>0</v>
      </c>
      <c r="P19" s="13">
        <f t="shared" si="3"/>
        <v>0</v>
      </c>
      <c r="Q19" s="13">
        <f t="shared" si="4"/>
        <v>0</v>
      </c>
      <c r="R19" s="13">
        <f t="shared" si="5"/>
        <v>0</v>
      </c>
      <c r="S19" s="13">
        <f t="shared" si="6"/>
        <v>0</v>
      </c>
      <c r="T19" s="13">
        <f t="shared" si="7"/>
        <v>0</v>
      </c>
      <c r="U19" s="13">
        <f t="shared" si="8"/>
        <v>0</v>
      </c>
      <c r="V19" s="13">
        <f t="shared" si="9"/>
        <v>0</v>
      </c>
      <c r="W19" s="13">
        <f t="shared" si="10"/>
        <v>0</v>
      </c>
      <c r="X19" s="13">
        <f t="shared" si="11"/>
        <v>0</v>
      </c>
      <c r="Y19" s="67">
        <f>SUM(Y6:Y18)</f>
        <v>707</v>
      </c>
      <c r="Z19" s="67">
        <f>SUM(Z6:Z18)</f>
        <v>2</v>
      </c>
      <c r="AA19" s="68">
        <f>AVERAGE(AA6:AA18)</f>
        <v>6.56923076923077</v>
      </c>
      <c r="AB19">
        <f t="shared" si="13"/>
        <v>0</v>
      </c>
      <c r="AC19">
        <f t="shared" si="14"/>
        <v>0</v>
      </c>
    </row>
    <row r="20" spans="1:27" ht="8.25" customHeight="1">
      <c r="A20" s="60"/>
      <c r="B20" s="61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58"/>
      <c r="Z20" s="58"/>
      <c r="AA20" s="59"/>
    </row>
    <row r="21" spans="1:27" ht="12.75">
      <c r="A21" s="60"/>
      <c r="B21" s="61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58"/>
      <c r="Z21" s="58"/>
      <c r="AA21" s="59"/>
    </row>
    <row r="22" spans="1:27" ht="12.75">
      <c r="A22" s="60"/>
      <c r="B22" s="61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58"/>
      <c r="Z22" s="58"/>
      <c r="AA22" s="59"/>
    </row>
    <row r="23" spans="1:27" ht="12.75">
      <c r="A23" s="60"/>
      <c r="B23" s="61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58"/>
      <c r="Z23" s="58"/>
      <c r="AA23" s="59"/>
    </row>
    <row r="24" spans="1:27" ht="13.5" thickBo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13.5" thickBot="1">
      <c r="A25" s="31"/>
      <c r="B25" s="52" t="s">
        <v>43</v>
      </c>
      <c r="C25" s="51">
        <f aca="true" t="shared" si="15" ref="C25:L25">AVERAGE(C6:C19)</f>
        <v>6.6923076923076925</v>
      </c>
      <c r="D25" s="51">
        <f t="shared" si="15"/>
        <v>5.846153846153846</v>
      </c>
      <c r="E25" s="51">
        <f t="shared" si="15"/>
        <v>5.615384615384615</v>
      </c>
      <c r="F25" s="51">
        <f t="shared" si="15"/>
        <v>9.11111111111111</v>
      </c>
      <c r="G25" s="51">
        <f t="shared" si="15"/>
        <v>5.846153846153846</v>
      </c>
      <c r="H25" s="51">
        <f t="shared" si="15"/>
        <v>6.076923076923077</v>
      </c>
      <c r="I25" s="51">
        <f t="shared" si="15"/>
        <v>6.846153846153846</v>
      </c>
      <c r="J25" s="51">
        <f t="shared" si="15"/>
        <v>5.846153846153846</v>
      </c>
      <c r="K25" s="51">
        <f t="shared" si="15"/>
        <v>6.538461538461538</v>
      </c>
      <c r="L25" s="51">
        <f t="shared" si="15"/>
        <v>8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2.75" customHeight="1">
      <c r="A26" s="19"/>
      <c r="B26" s="35" t="s">
        <v>23</v>
      </c>
      <c r="C26" s="50">
        <f aca="true" t="shared" si="16" ref="C26:L26">IF(AND(COUNTBLANK($B$6:$B$19)&lt;&gt;40,C4&lt;&gt;""),COUNTIF(C6:C19,10),"")</f>
        <v>0</v>
      </c>
      <c r="D26" s="50">
        <f t="shared" si="16"/>
        <v>0</v>
      </c>
      <c r="E26" s="50">
        <f t="shared" si="16"/>
        <v>0</v>
      </c>
      <c r="F26" s="50">
        <f t="shared" si="16"/>
        <v>2</v>
      </c>
      <c r="G26" s="50">
        <f t="shared" si="16"/>
        <v>0</v>
      </c>
      <c r="H26" s="50">
        <f t="shared" si="16"/>
        <v>0</v>
      </c>
      <c r="I26" s="50">
        <f t="shared" si="16"/>
        <v>0</v>
      </c>
      <c r="J26" s="50">
        <f t="shared" si="16"/>
        <v>0</v>
      </c>
      <c r="K26" s="50">
        <f t="shared" si="16"/>
        <v>0</v>
      </c>
      <c r="L26" s="50">
        <f t="shared" si="16"/>
        <v>0</v>
      </c>
      <c r="M26" s="34"/>
      <c r="N26" s="34"/>
      <c r="O26" s="34"/>
      <c r="P26" s="34"/>
      <c r="Q26" s="34"/>
      <c r="R26" s="34"/>
      <c r="S26" s="34"/>
      <c r="T26" s="34"/>
      <c r="U26" s="34">
        <f>IF(AND(COUNTBLANK($B$6:$B$19)&lt;&gt;40,U4&lt;&gt;""),COUNTIF(U6:U19,5),"")</f>
      </c>
      <c r="V26" s="34">
        <f>IF(AND(COUNTBLANK($B$6:$B$19)&lt;&gt;40,V4&lt;&gt;""),COUNTIF(V6:V19,5),"")</f>
      </c>
      <c r="W26" s="34">
        <f>IF(AND(COUNTBLANK($B$6:$B$19)&lt;&gt;40,W4&lt;&gt;""),COUNTIF(W6:W19,5),"")</f>
      </c>
      <c r="X26" s="34">
        <f>IF(AND(COUNTBLANK($B$6:$B$19)&lt;&gt;40,X4&lt;&gt;""),COUNTIF(X6:X19,5),"")</f>
      </c>
      <c r="Y26" s="80" t="s">
        <v>14</v>
      </c>
      <c r="Z26" s="80"/>
      <c r="AA26" s="79">
        <f>((Z43-Z46)/Z43)*100%</f>
        <v>0.7692307692307693</v>
      </c>
    </row>
    <row r="27" spans="1:27" ht="12.75">
      <c r="A27" s="19"/>
      <c r="B27" s="35" t="s">
        <v>24</v>
      </c>
      <c r="C27" s="42">
        <f aca="true" t="shared" si="17" ref="C27:L27">IF(AND(COUNTBLANK($B$6:$B$19)&lt;&gt;40,C4&lt;&gt;""),COUNTIF(C6:C19,9),"")</f>
        <v>1</v>
      </c>
      <c r="D27" s="42">
        <f t="shared" si="17"/>
        <v>1</v>
      </c>
      <c r="E27" s="42">
        <f t="shared" si="17"/>
        <v>1</v>
      </c>
      <c r="F27" s="42">
        <f t="shared" si="17"/>
        <v>6</v>
      </c>
      <c r="G27" s="42">
        <f t="shared" si="17"/>
        <v>3</v>
      </c>
      <c r="H27" s="42">
        <f t="shared" si="17"/>
        <v>1</v>
      </c>
      <c r="I27" s="42">
        <f t="shared" si="17"/>
        <v>3</v>
      </c>
      <c r="J27" s="42">
        <f t="shared" si="17"/>
        <v>1</v>
      </c>
      <c r="K27" s="42">
        <f t="shared" si="17"/>
        <v>0</v>
      </c>
      <c r="L27" s="42">
        <f t="shared" si="17"/>
        <v>6</v>
      </c>
      <c r="M27" s="34"/>
      <c r="N27" s="78" t="s">
        <v>46</v>
      </c>
      <c r="O27" s="78"/>
      <c r="P27" s="78"/>
      <c r="Q27" s="34"/>
      <c r="R27" s="77" t="s">
        <v>47</v>
      </c>
      <c r="S27" s="77"/>
      <c r="T27" s="77"/>
      <c r="U27" s="77"/>
      <c r="V27" s="34">
        <f>IF(AND(COUNTBLANK($B$6:$B$19)&lt;&gt;40,V4&lt;&gt;""),COUNTIF(V6:V19,4),"")</f>
      </c>
      <c r="W27" s="34">
        <f>IF(AND(COUNTBLANK($B$6:$B$19)&lt;&gt;40,W4&lt;&gt;""),COUNTIF(W6:W19,4),"")</f>
      </c>
      <c r="X27" s="34">
        <f>IF(AND(COUNTBLANK($B$6:$B$19)&lt;&gt;40,X4&lt;&gt;""),COUNTIF(X6:X19,4),"")</f>
      </c>
      <c r="Y27" s="80"/>
      <c r="Z27" s="80"/>
      <c r="AA27" s="79"/>
    </row>
    <row r="28" spans="1:27" ht="12.75" customHeight="1">
      <c r="A28" s="19"/>
      <c r="B28" s="35" t="s">
        <v>25</v>
      </c>
      <c r="C28" s="42">
        <f aca="true" t="shared" si="18" ref="C28:L28">IF(AND(COUNTBLANK($B$6:$B$19)&lt;&gt;40,C4&lt;&gt;""),COUNTIF(C6:C19,8),"")</f>
        <v>1</v>
      </c>
      <c r="D28" s="42">
        <f t="shared" si="18"/>
        <v>1</v>
      </c>
      <c r="E28" s="42">
        <f t="shared" si="18"/>
        <v>0</v>
      </c>
      <c r="F28" s="42">
        <f t="shared" si="18"/>
        <v>1</v>
      </c>
      <c r="G28" s="42">
        <f t="shared" si="18"/>
        <v>0</v>
      </c>
      <c r="H28" s="42">
        <f t="shared" si="18"/>
        <v>1</v>
      </c>
      <c r="I28" s="42">
        <f t="shared" si="18"/>
        <v>1</v>
      </c>
      <c r="J28" s="42">
        <f t="shared" si="18"/>
        <v>1</v>
      </c>
      <c r="K28" s="42">
        <f t="shared" si="18"/>
        <v>2</v>
      </c>
      <c r="L28" s="42">
        <f t="shared" si="18"/>
        <v>3</v>
      </c>
      <c r="M28" s="34"/>
      <c r="N28" s="34"/>
      <c r="O28" s="34"/>
      <c r="P28" s="34"/>
      <c r="Q28" s="34"/>
      <c r="R28" s="34"/>
      <c r="S28" s="34"/>
      <c r="T28" s="34"/>
      <c r="U28" s="34">
        <f>IF(AND(COUNTBLANK($B$6:$B$19)&lt;&gt;40,U4&lt;&gt;""),COUNTIF(U6:U19,3),"")</f>
      </c>
      <c r="V28" s="34">
        <f>IF(AND(COUNTBLANK($B$6:$B$19)&lt;&gt;40,V4&lt;&gt;""),COUNTIF(V6:V19,3),"")</f>
      </c>
      <c r="W28" s="34">
        <f>IF(AND(COUNTBLANK($B$6:$B$19)&lt;&gt;40,W4&lt;&gt;""),COUNTIF(W6:W19,3),"")</f>
      </c>
      <c r="X28" s="34">
        <f>IF(AND(COUNTBLANK($B$6:$B$19)&lt;&gt;40,X4&lt;&gt;""),COUNTIF(X6:X19,3),"")</f>
      </c>
      <c r="Y28" s="94" t="s">
        <v>9</v>
      </c>
      <c r="Z28" s="94"/>
      <c r="AA28" s="93">
        <f>((Z41*Z43*6)-Y19)/(Z41*Z43*6)</f>
        <v>0.8992877492877492</v>
      </c>
    </row>
    <row r="29" spans="1:27" ht="12.75">
      <c r="A29" s="19"/>
      <c r="B29" s="35" t="s">
        <v>26</v>
      </c>
      <c r="C29" s="42">
        <f aca="true" t="shared" si="19" ref="C29:L29">IF(AND(COUNTBLANK($B$6:$B$19)&lt;&gt;40,C4&lt;&gt;""),COUNTIF(C6:C19,7),"")</f>
        <v>6</v>
      </c>
      <c r="D29" s="42">
        <f t="shared" si="19"/>
        <v>2</v>
      </c>
      <c r="E29" s="42">
        <f t="shared" si="19"/>
        <v>2</v>
      </c>
      <c r="F29" s="42">
        <f t="shared" si="19"/>
        <v>0</v>
      </c>
      <c r="G29" s="42">
        <f t="shared" si="19"/>
        <v>2</v>
      </c>
      <c r="H29" s="42">
        <f t="shared" si="19"/>
        <v>2</v>
      </c>
      <c r="I29" s="42">
        <f t="shared" si="19"/>
        <v>1</v>
      </c>
      <c r="J29" s="42">
        <f t="shared" si="19"/>
        <v>2</v>
      </c>
      <c r="K29" s="42">
        <f t="shared" si="19"/>
        <v>5</v>
      </c>
      <c r="L29" s="42">
        <f t="shared" si="19"/>
        <v>3</v>
      </c>
      <c r="M29" s="34"/>
      <c r="N29" s="77" t="s">
        <v>48</v>
      </c>
      <c r="O29" s="77"/>
      <c r="P29" s="77"/>
      <c r="Q29" s="77"/>
      <c r="R29" s="77"/>
      <c r="S29" s="77"/>
      <c r="T29" s="77"/>
      <c r="U29" s="77"/>
      <c r="V29" s="34">
        <f>IF(AND(COUNTBLANK($B$6:$B$19)&lt;&gt;40,V4&lt;&gt;""),COUNTIF(V6:V19,2),"")</f>
      </c>
      <c r="W29" s="34">
        <f>IF(AND(COUNTBLANK($B$6:$B$19)&lt;&gt;40,W4&lt;&gt;""),COUNTIF(W6:W19,2),"")</f>
      </c>
      <c r="X29" s="34">
        <f>IF(AND(COUNTBLANK($B$6:$B$19)&lt;&gt;40,X4&lt;&gt;""),COUNTIF(X6:X19,2),"")</f>
      </c>
      <c r="Y29" s="94"/>
      <c r="Z29" s="94"/>
      <c r="AA29" s="93"/>
    </row>
    <row r="30" spans="1:27" ht="12.75" customHeight="1">
      <c r="A30" s="19"/>
      <c r="B30" s="35" t="s">
        <v>27</v>
      </c>
      <c r="C30" s="42">
        <f aca="true" t="shared" si="20" ref="C30:L30">IF(AND(COUNTBLANK($B$6:$B$19)&lt;&gt;40,C4&lt;&gt;""),COUNTIF(C6:C19,6),"")</f>
        <v>3</v>
      </c>
      <c r="D30" s="42">
        <f t="shared" si="20"/>
        <v>2</v>
      </c>
      <c r="E30" s="42">
        <f t="shared" si="20"/>
        <v>3</v>
      </c>
      <c r="F30" s="42">
        <f t="shared" si="20"/>
        <v>0</v>
      </c>
      <c r="G30" s="42">
        <f t="shared" si="20"/>
        <v>2</v>
      </c>
      <c r="H30" s="42">
        <f t="shared" si="20"/>
        <v>3</v>
      </c>
      <c r="I30" s="42">
        <f t="shared" si="20"/>
        <v>7</v>
      </c>
      <c r="J30" s="42">
        <f t="shared" si="20"/>
        <v>2</v>
      </c>
      <c r="K30" s="42">
        <f t="shared" si="20"/>
        <v>4</v>
      </c>
      <c r="L30" s="42">
        <f t="shared" si="20"/>
        <v>0</v>
      </c>
      <c r="M30" s="34"/>
      <c r="N30" s="36"/>
      <c r="O30" s="36"/>
      <c r="P30" s="36"/>
      <c r="Q30" s="36"/>
      <c r="R30" s="36"/>
      <c r="S30" s="36"/>
      <c r="T30" s="37"/>
      <c r="U30" s="36"/>
      <c r="V30" s="34"/>
      <c r="W30" s="34"/>
      <c r="X30" s="34"/>
      <c r="Y30" s="94" t="s">
        <v>11</v>
      </c>
      <c r="Z30" s="94"/>
      <c r="AA30" s="92">
        <f>Z19/Z43</f>
        <v>0.15384615384615385</v>
      </c>
    </row>
    <row r="31" spans="1:27" ht="12.75">
      <c r="A31" s="19"/>
      <c r="B31" s="35" t="s">
        <v>28</v>
      </c>
      <c r="C31" s="42">
        <f aca="true" t="shared" si="21" ref="C31:L31">IF(AND(COUNTBLANK($B$6:$B$19)&lt;&gt;40,C4&lt;&gt;""),COUNTIF(C6:C19,5),"")</f>
        <v>2</v>
      </c>
      <c r="D31" s="42">
        <f t="shared" si="21"/>
        <v>5</v>
      </c>
      <c r="E31" s="42">
        <f t="shared" si="21"/>
        <v>4</v>
      </c>
      <c r="F31" s="42">
        <f t="shared" si="21"/>
        <v>0</v>
      </c>
      <c r="G31" s="42">
        <f t="shared" si="21"/>
        <v>2</v>
      </c>
      <c r="H31" s="42">
        <f t="shared" si="21"/>
        <v>6</v>
      </c>
      <c r="I31" s="42">
        <f t="shared" si="21"/>
        <v>1</v>
      </c>
      <c r="J31" s="42">
        <f t="shared" si="21"/>
        <v>5</v>
      </c>
      <c r="K31" s="42">
        <f t="shared" si="21"/>
        <v>2</v>
      </c>
      <c r="L31" s="42">
        <f t="shared" si="21"/>
        <v>1</v>
      </c>
      <c r="M31" s="34"/>
      <c r="N31" s="77" t="s">
        <v>48</v>
      </c>
      <c r="O31" s="77"/>
      <c r="P31" s="77"/>
      <c r="Q31" s="77"/>
      <c r="R31" s="77"/>
      <c r="S31" s="77"/>
      <c r="T31" s="77"/>
      <c r="U31" s="77"/>
      <c r="V31" s="34"/>
      <c r="W31" s="34"/>
      <c r="X31" s="34"/>
      <c r="Y31" s="94"/>
      <c r="Z31" s="94"/>
      <c r="AA31" s="92"/>
    </row>
    <row r="32" spans="1:27" ht="12.75">
      <c r="A32" s="19"/>
      <c r="B32" s="35" t="s">
        <v>29</v>
      </c>
      <c r="C32" s="42">
        <f aca="true" t="shared" si="22" ref="C32:L32">IF(AND(COUNTBLANK($B$6:$B$19)&lt;&gt;40,C4&lt;&gt;""),COUNTIF(C6:C19,4),"")</f>
        <v>0</v>
      </c>
      <c r="D32" s="42">
        <f t="shared" si="22"/>
        <v>2</v>
      </c>
      <c r="E32" s="42">
        <f t="shared" si="22"/>
        <v>3</v>
      </c>
      <c r="F32" s="42">
        <f t="shared" si="22"/>
        <v>0</v>
      </c>
      <c r="G32" s="42">
        <f t="shared" si="22"/>
        <v>1</v>
      </c>
      <c r="H32" s="42">
        <f t="shared" si="22"/>
        <v>0</v>
      </c>
      <c r="I32" s="42">
        <f t="shared" si="22"/>
        <v>0</v>
      </c>
      <c r="J32" s="42">
        <f t="shared" si="22"/>
        <v>2</v>
      </c>
      <c r="K32" s="42">
        <f t="shared" si="22"/>
        <v>0</v>
      </c>
      <c r="L32" s="42">
        <f t="shared" si="22"/>
        <v>0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17"/>
      <c r="Z32" s="16"/>
      <c r="AA32" s="14"/>
    </row>
    <row r="33" spans="1:27" ht="12.75">
      <c r="A33" s="19"/>
      <c r="B33" s="35" t="s">
        <v>30</v>
      </c>
      <c r="C33" s="43">
        <f aca="true" t="shared" si="23" ref="C33:L33">IF(AND(COUNTBLANK($B$6:$B$19)&lt;&gt;40,C4&lt;&gt;""),COUNTIF(C6:C19,3),"")</f>
        <v>0</v>
      </c>
      <c r="D33" s="43">
        <f t="shared" si="23"/>
        <v>0</v>
      </c>
      <c r="E33" s="43">
        <f t="shared" si="23"/>
        <v>0</v>
      </c>
      <c r="F33" s="43">
        <f t="shared" si="23"/>
        <v>0</v>
      </c>
      <c r="G33" s="43">
        <f t="shared" si="23"/>
        <v>3</v>
      </c>
      <c r="H33" s="43">
        <f t="shared" si="23"/>
        <v>0</v>
      </c>
      <c r="I33" s="43">
        <f t="shared" si="23"/>
        <v>0</v>
      </c>
      <c r="J33" s="43">
        <f t="shared" si="23"/>
        <v>0</v>
      </c>
      <c r="K33" s="43">
        <f t="shared" si="23"/>
        <v>0</v>
      </c>
      <c r="L33" s="43">
        <f t="shared" si="23"/>
        <v>0</v>
      </c>
      <c r="M33" s="34"/>
      <c r="N33" s="34"/>
      <c r="O33" s="34"/>
      <c r="P33" s="34"/>
      <c r="Q33" s="34"/>
      <c r="R33" s="96" t="s">
        <v>42</v>
      </c>
      <c r="S33" s="96"/>
      <c r="T33" s="96"/>
      <c r="U33" s="96"/>
      <c r="V33" s="96"/>
      <c r="W33" s="96"/>
      <c r="X33" s="96"/>
      <c r="Y33" s="33"/>
      <c r="Z33" s="32"/>
      <c r="AA33" s="95" t="s">
        <v>86</v>
      </c>
    </row>
    <row r="34" spans="1:27" ht="12.75">
      <c r="A34" s="19"/>
      <c r="B34" s="35" t="s">
        <v>31</v>
      </c>
      <c r="C34" s="43">
        <f aca="true" t="shared" si="24" ref="C34:L34">IF(AND(COUNTBLANK($B$6:$B$19)&lt;&gt;40,C4&lt;&gt;""),COUNTIF(C6:C19,2),"")</f>
        <v>0</v>
      </c>
      <c r="D34" s="43">
        <f t="shared" si="24"/>
        <v>0</v>
      </c>
      <c r="E34" s="43">
        <f t="shared" si="24"/>
        <v>0</v>
      </c>
      <c r="F34" s="43">
        <f t="shared" si="24"/>
        <v>0</v>
      </c>
      <c r="G34" s="43">
        <f t="shared" si="24"/>
        <v>0</v>
      </c>
      <c r="H34" s="43">
        <f t="shared" si="24"/>
        <v>0</v>
      </c>
      <c r="I34" s="43">
        <f t="shared" si="24"/>
        <v>0</v>
      </c>
      <c r="J34" s="43">
        <f t="shared" si="24"/>
        <v>0</v>
      </c>
      <c r="K34" s="43">
        <f t="shared" si="24"/>
        <v>0</v>
      </c>
      <c r="L34" s="43">
        <f t="shared" si="24"/>
        <v>0</v>
      </c>
      <c r="M34" s="34"/>
      <c r="N34" s="34"/>
      <c r="O34" s="34"/>
      <c r="P34" s="34"/>
      <c r="Q34" s="34"/>
      <c r="R34" s="96"/>
      <c r="S34" s="96"/>
      <c r="T34" s="96"/>
      <c r="U34" s="96"/>
      <c r="V34" s="96"/>
      <c r="W34" s="96"/>
      <c r="X34" s="96"/>
      <c r="Y34" s="96" t="s">
        <v>49</v>
      </c>
      <c r="Z34" s="96"/>
      <c r="AA34" s="95"/>
    </row>
    <row r="35" spans="1:27" ht="12.75">
      <c r="A35" s="19"/>
      <c r="B35" s="35" t="s">
        <v>32</v>
      </c>
      <c r="C35" s="43">
        <f aca="true" t="shared" si="25" ref="C35:L35">IF(AND(COUNTBLANK($B$6:$B$19)&lt;&gt;40,C4&lt;&gt;""),COUNTIF(C6:C19,1),"")</f>
        <v>0</v>
      </c>
      <c r="D35" s="43">
        <f t="shared" si="25"/>
        <v>0</v>
      </c>
      <c r="E35" s="43">
        <f t="shared" si="25"/>
        <v>0</v>
      </c>
      <c r="F35" s="43">
        <f t="shared" si="25"/>
        <v>0</v>
      </c>
      <c r="G35" s="43">
        <f t="shared" si="25"/>
        <v>0</v>
      </c>
      <c r="H35" s="43">
        <f t="shared" si="25"/>
        <v>0</v>
      </c>
      <c r="I35" s="43">
        <f t="shared" si="25"/>
        <v>0</v>
      </c>
      <c r="J35" s="43">
        <f t="shared" si="25"/>
        <v>0</v>
      </c>
      <c r="K35" s="43">
        <f t="shared" si="25"/>
        <v>0</v>
      </c>
      <c r="L35" s="43">
        <f t="shared" si="25"/>
        <v>0</v>
      </c>
      <c r="M35" s="34"/>
      <c r="N35" s="34"/>
      <c r="O35" s="34"/>
      <c r="P35" s="34"/>
      <c r="Q35" s="34"/>
      <c r="R35" s="96" t="s">
        <v>45</v>
      </c>
      <c r="S35" s="96"/>
      <c r="T35" s="96"/>
      <c r="U35" s="96"/>
      <c r="V35" s="96"/>
      <c r="W35" s="96"/>
      <c r="X35" s="96"/>
      <c r="Y35" s="18"/>
      <c r="Z35" s="18"/>
      <c r="AA35" s="95" t="s">
        <v>85</v>
      </c>
    </row>
    <row r="36" spans="1:27" ht="12.75">
      <c r="A36" s="19"/>
      <c r="B36" s="35" t="s">
        <v>33</v>
      </c>
      <c r="C36" s="43">
        <f aca="true" t="shared" si="26" ref="C36:L36">IF(AND(COUNTBLANK($B$6:$B$19)&lt;&gt;40,C4&lt;&gt;""),COUNTIF(C6:C19,0),"")</f>
        <v>0</v>
      </c>
      <c r="D36" s="43">
        <f t="shared" si="26"/>
        <v>0</v>
      </c>
      <c r="E36" s="43">
        <f t="shared" si="26"/>
        <v>0</v>
      </c>
      <c r="F36" s="43">
        <f t="shared" si="26"/>
        <v>0</v>
      </c>
      <c r="G36" s="43">
        <f t="shared" si="26"/>
        <v>0</v>
      </c>
      <c r="H36" s="43">
        <f t="shared" si="26"/>
        <v>0</v>
      </c>
      <c r="I36" s="43">
        <f t="shared" si="26"/>
        <v>0</v>
      </c>
      <c r="J36" s="43">
        <f t="shared" si="26"/>
        <v>0</v>
      </c>
      <c r="K36" s="43">
        <f t="shared" si="26"/>
        <v>0</v>
      </c>
      <c r="L36" s="43">
        <f t="shared" si="26"/>
        <v>0</v>
      </c>
      <c r="M36" s="34"/>
      <c r="N36" s="34"/>
      <c r="O36" s="34"/>
      <c r="P36" s="34"/>
      <c r="Q36" s="34"/>
      <c r="R36" s="96"/>
      <c r="S36" s="96"/>
      <c r="T36" s="96"/>
      <c r="U36" s="96"/>
      <c r="V36" s="96"/>
      <c r="W36" s="96"/>
      <c r="X36" s="96"/>
      <c r="Y36" s="96" t="s">
        <v>49</v>
      </c>
      <c r="Z36" s="96"/>
      <c r="AA36" s="95"/>
    </row>
    <row r="37" spans="1:27" ht="12.75">
      <c r="A37" s="19"/>
      <c r="B37" s="35" t="s">
        <v>34</v>
      </c>
      <c r="C37" s="44">
        <f aca="true" t="shared" si="27" ref="C37:L37">IF(AND(COUNTBLANK($B$6:$B$19)&lt;&gt;40,C4&lt;&gt;""),COUNTBLANK(C6:C19)-COUNTBLANK($B$6:$B$19),"")+COUNTIF(C6:C19,"н/а")</f>
        <v>0</v>
      </c>
      <c r="D37" s="44">
        <f t="shared" si="27"/>
        <v>0</v>
      </c>
      <c r="E37" s="44">
        <f t="shared" si="27"/>
        <v>0</v>
      </c>
      <c r="F37" s="44">
        <f t="shared" si="27"/>
        <v>0</v>
      </c>
      <c r="G37" s="44">
        <f t="shared" si="27"/>
        <v>0</v>
      </c>
      <c r="H37" s="44">
        <f t="shared" si="27"/>
        <v>0</v>
      </c>
      <c r="I37" s="44">
        <f t="shared" si="27"/>
        <v>0</v>
      </c>
      <c r="J37" s="44">
        <f t="shared" si="27"/>
        <v>0</v>
      </c>
      <c r="K37" s="44">
        <f t="shared" si="27"/>
        <v>0</v>
      </c>
      <c r="L37" s="44">
        <f t="shared" si="27"/>
        <v>0</v>
      </c>
      <c r="M37" s="34"/>
      <c r="N37" s="34"/>
      <c r="O37" s="34"/>
      <c r="P37" s="34"/>
      <c r="Q37" s="34"/>
      <c r="R37" s="34"/>
      <c r="S37" s="34"/>
      <c r="T37" s="34"/>
      <c r="U37" s="34">
        <f>IF(AND(COUNTBLANK($B$6:$B$19)&lt;&gt;40,U4&lt;&gt;""),COUNTBLANK(U6:U19)-COUNTBLANK($B$6:$B$19),"")</f>
      </c>
      <c r="V37" s="34">
        <f>IF(AND(COUNTBLANK($B$6:$B$19)&lt;&gt;40,V4&lt;&gt;""),COUNTBLANK(V6:V19)-COUNTBLANK($B$6:$B$19),"")</f>
      </c>
      <c r="W37" s="34">
        <f>IF(AND(COUNTBLANK($B$6:$B$19)&lt;&gt;40,W4&lt;&gt;""),COUNTBLANK(W6:W19)-COUNTBLANK($B$6:$B$19),"")</f>
      </c>
      <c r="X37" s="34">
        <f>IF(AND(COUNTBLANK($B$6:$B$19)&lt;&gt;40,X4&lt;&gt;""),COUNTBLANK(X6:X19)-COUNTBLANK($B$6:$B$19),"")</f>
      </c>
      <c r="Y37" s="18"/>
      <c r="Z37" s="18"/>
      <c r="AA37" s="17"/>
    </row>
    <row r="38" spans="2:27" ht="12.75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18"/>
      <c r="Z38" s="18"/>
      <c r="AA38" s="17"/>
    </row>
    <row r="40" ht="27.75" customHeight="1">
      <c r="Z40" s="39" t="s">
        <v>51</v>
      </c>
    </row>
    <row r="41" ht="12.75">
      <c r="Z41" s="41">
        <v>90</v>
      </c>
    </row>
    <row r="43" spans="21:26" ht="12.75">
      <c r="U43" s="39" t="s">
        <v>50</v>
      </c>
      <c r="Z43" s="41">
        <f>A18</f>
        <v>13</v>
      </c>
    </row>
    <row r="44" ht="12.75">
      <c r="U44" s="39" t="s">
        <v>14</v>
      </c>
    </row>
    <row r="46" spans="21:26" ht="12.75">
      <c r="U46" s="39" t="s">
        <v>55</v>
      </c>
      <c r="Z46">
        <f>COUNTIF(AB6:AB19,"&gt;0")</f>
        <v>3</v>
      </c>
    </row>
    <row r="47" ht="12.75">
      <c r="U47" s="40" t="s">
        <v>14</v>
      </c>
    </row>
    <row r="50" spans="21:26" ht="12.75">
      <c r="U50" s="39" t="s">
        <v>55</v>
      </c>
      <c r="Z50">
        <f>COUNTIF(AC6:AC19,"&gt;0")</f>
        <v>7</v>
      </c>
    </row>
    <row r="51" ht="12.75">
      <c r="U51" s="40" t="s">
        <v>14</v>
      </c>
    </row>
  </sheetData>
  <sheetProtection/>
  <mergeCells count="28">
    <mergeCell ref="AA33:AA34"/>
    <mergeCell ref="R35:X36"/>
    <mergeCell ref="AA35:AA36"/>
    <mergeCell ref="Y34:Z34"/>
    <mergeCell ref="Y36:Z36"/>
    <mergeCell ref="R33:X34"/>
    <mergeCell ref="AA30:AA31"/>
    <mergeCell ref="N29:U29"/>
    <mergeCell ref="N31:U31"/>
    <mergeCell ref="AA28:AA29"/>
    <mergeCell ref="Y28:Z29"/>
    <mergeCell ref="Y30:Z31"/>
    <mergeCell ref="B1:AA1"/>
    <mergeCell ref="A3:A5"/>
    <mergeCell ref="C3:L3"/>
    <mergeCell ref="M3:X3"/>
    <mergeCell ref="Y3:Z3"/>
    <mergeCell ref="M4:X4"/>
    <mergeCell ref="C5:L5"/>
    <mergeCell ref="B3:B5"/>
    <mergeCell ref="A24:B24"/>
    <mergeCell ref="C24:AA24"/>
    <mergeCell ref="AA3:AA5"/>
    <mergeCell ref="Y4:Z4"/>
    <mergeCell ref="R27:U27"/>
    <mergeCell ref="N27:P27"/>
    <mergeCell ref="AA26:AA27"/>
    <mergeCell ref="Y26:Z27"/>
  </mergeCells>
  <conditionalFormatting sqref="Z12:Z15">
    <cfRule type="dataBar" priority="9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{1af35a9b-c0d7-479d-be1d-f3f8cee85497}</x14:id>
        </ext>
      </extLst>
    </cfRule>
  </conditionalFormatting>
  <conditionalFormatting sqref="Y6:Z18">
    <cfRule type="dataBar" priority="17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{30b14562-1d6d-4691-a41d-e330bc5b95cc}</x14:id>
        </ext>
      </extLst>
    </cfRule>
  </conditionalFormatting>
  <conditionalFormatting sqref="AA6:AA18">
    <cfRule type="dataBar" priority="18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{3e3392a8-af1b-4d17-bde4-aebce4e87087}</x14:id>
        </ext>
      </extLst>
    </cfRule>
  </conditionalFormatting>
  <conditionalFormatting sqref="Z6:Z18">
    <cfRule type="dataBar" priority="19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{0a8b37f8-2441-4b52-a089-4dfe9d3b6400}</x14:id>
        </ext>
      </extLst>
    </cfRule>
  </conditionalFormatting>
  <conditionalFormatting sqref="Z6:Z11 Z16:Z18">
    <cfRule type="dataBar" priority="20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{1baf834a-90b2-4f11-aaef-2d9ca9c0ef44}</x14:id>
        </ext>
      </extLst>
    </cfRule>
  </conditionalFormatting>
  <conditionalFormatting sqref="AA6:AA18">
    <cfRule type="dataBar" priority="2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{c8c94723-b5aa-4c65-9ffc-b0e97d4d5492}</x14:id>
        </ext>
      </extLst>
    </cfRule>
  </conditionalFormatting>
  <conditionalFormatting sqref="Y6:Y18">
    <cfRule type="dataBar" priority="23" dxfId="0">
      <dataBar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{847eacf9-0e2a-4071-bdb2-e3ab1368a8f0}</x14:id>
        </ext>
      </extLst>
    </cfRule>
  </conditionalFormatting>
  <printOptions/>
  <pageMargins left="0.3993055555555556" right="0.3937007874015748" top="0.1968503937007874" bottom="0.1968503937007874" header="0.11811023622047245" footer="0.11811023622047245"/>
  <pageSetup horizontalDpi="300" verticalDpi="300" orientation="landscape" paperSize="9" r:id="rId1"/>
  <ignoredErrors>
    <ignoredError sqref="C25:C3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f35a9b-c0d7-479d-be1d-f3f8cee854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Z12:Z15</xm:sqref>
        </x14:conditionalFormatting>
        <x14:conditionalFormatting xmlns:xm="http://schemas.microsoft.com/office/excel/2006/main">
          <x14:cfRule type="dataBar" id="{30b14562-1d6d-4691-a41d-e330bc5b95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Y6:Z18</xm:sqref>
        </x14:conditionalFormatting>
        <x14:conditionalFormatting xmlns:xm="http://schemas.microsoft.com/office/excel/2006/main">
          <x14:cfRule type="dataBar" id="{3e3392a8-af1b-4d17-bde4-aebce4e870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AA6:AA18</xm:sqref>
        </x14:conditionalFormatting>
        <x14:conditionalFormatting xmlns:xm="http://schemas.microsoft.com/office/excel/2006/main">
          <x14:cfRule type="dataBar" id="{0a8b37f8-2441-4b52-a089-4dfe9d3b64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Z6:Z18</xm:sqref>
        </x14:conditionalFormatting>
        <x14:conditionalFormatting xmlns:xm="http://schemas.microsoft.com/office/excel/2006/main">
          <x14:cfRule type="dataBar" id="{1baf834a-90b2-4f11-aaef-2d9ca9c0ef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Z6:Z11 Z16:Z18</xm:sqref>
        </x14:conditionalFormatting>
        <x14:conditionalFormatting xmlns:xm="http://schemas.microsoft.com/office/excel/2006/main">
          <x14:cfRule type="dataBar" id="{c8c94723-b5aa-4c65-9ffc-b0e97d4d54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AA6:AA18</xm:sqref>
        </x14:conditionalFormatting>
        <x14:conditionalFormatting xmlns:xm="http://schemas.microsoft.com/office/excel/2006/main">
          <x14:cfRule type="dataBar" id="{847eacf9-0e2a-4071-bdb2-e3ab1368a8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Y6:Y18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A1" sqref="A1:AE1"/>
    </sheetView>
  </sheetViews>
  <sheetFormatPr defaultColWidth="9.00390625" defaultRowHeight="12.75"/>
  <cols>
    <col min="1" max="1" width="9.75390625" style="8" customWidth="1"/>
    <col min="2" max="2" width="5.875" style="8" customWidth="1"/>
    <col min="3" max="3" width="7.875" style="8" customWidth="1"/>
    <col min="4" max="4" width="5.75390625" style="8" customWidth="1"/>
    <col min="5" max="5" width="8.75390625" style="8" customWidth="1"/>
    <col min="6" max="6" width="5.75390625" style="8" customWidth="1"/>
    <col min="7" max="7" width="8.75390625" style="8" customWidth="1"/>
    <col min="8" max="8" width="5.75390625" style="8" customWidth="1"/>
    <col min="9" max="9" width="8.75390625" style="8" customWidth="1"/>
    <col min="10" max="10" width="5.75390625" style="8" customWidth="1"/>
    <col min="11" max="11" width="8.75390625" style="8" customWidth="1"/>
    <col min="12" max="12" width="9.25390625" style="8" customWidth="1"/>
    <col min="13" max="13" width="8.75390625" style="8" customWidth="1"/>
    <col min="14" max="14" width="6.75390625" style="8" customWidth="1"/>
    <col min="15" max="15" width="8.625" style="8" customWidth="1"/>
    <col min="16" max="16" width="9.125" style="8" customWidth="1"/>
    <col min="17" max="17" width="8.75390625" style="8" customWidth="1"/>
    <col min="18" max="16384" width="9.125" style="8" customWidth="1"/>
  </cols>
  <sheetData>
    <row r="1" spans="1:31" ht="20.25" customHeight="1">
      <c r="A1" s="104" t="s">
        <v>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ht="0.75" customHeight="1"/>
    <row r="3" spans="1:17" ht="18" customHeight="1">
      <c r="A3" s="106" t="s">
        <v>56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19.5" customHeight="1">
      <c r="A4" s="108" t="s">
        <v>13</v>
      </c>
      <c r="B4" s="98" t="s">
        <v>38</v>
      </c>
      <c r="C4" s="98" t="s">
        <v>44</v>
      </c>
      <c r="D4" s="101" t="s">
        <v>14</v>
      </c>
      <c r="E4" s="102"/>
      <c r="F4" s="102"/>
      <c r="G4" s="102"/>
      <c r="H4" s="102"/>
      <c r="I4" s="102"/>
      <c r="J4" s="102"/>
      <c r="K4" s="103"/>
      <c r="L4" s="98" t="s">
        <v>19</v>
      </c>
      <c r="M4" s="98" t="s">
        <v>20</v>
      </c>
      <c r="N4" s="101" t="s">
        <v>39</v>
      </c>
      <c r="O4" s="103"/>
      <c r="P4" s="98" t="s">
        <v>21</v>
      </c>
      <c r="Q4" s="98" t="s">
        <v>18</v>
      </c>
    </row>
    <row r="5" spans="1:17" ht="15" customHeight="1">
      <c r="A5" s="109"/>
      <c r="B5" s="99"/>
      <c r="C5" s="99"/>
      <c r="D5" s="101" t="s">
        <v>35</v>
      </c>
      <c r="E5" s="103"/>
      <c r="F5" s="101" t="s">
        <v>57</v>
      </c>
      <c r="G5" s="103"/>
      <c r="H5" s="101" t="s">
        <v>58</v>
      </c>
      <c r="I5" s="103"/>
      <c r="J5" s="101" t="s">
        <v>36</v>
      </c>
      <c r="K5" s="103"/>
      <c r="L5" s="99"/>
      <c r="M5" s="99"/>
      <c r="N5" s="98" t="s">
        <v>17</v>
      </c>
      <c r="O5" s="98" t="s">
        <v>41</v>
      </c>
      <c r="P5" s="99"/>
      <c r="Q5" s="99"/>
    </row>
    <row r="6" spans="1:17" ht="27" customHeight="1">
      <c r="A6" s="110"/>
      <c r="B6" s="100"/>
      <c r="C6" s="100"/>
      <c r="D6" s="21" t="s">
        <v>15</v>
      </c>
      <c r="E6" s="21" t="s">
        <v>16</v>
      </c>
      <c r="F6" s="21" t="s">
        <v>15</v>
      </c>
      <c r="G6" s="21" t="s">
        <v>16</v>
      </c>
      <c r="H6" s="21" t="s">
        <v>15</v>
      </c>
      <c r="I6" s="21" t="s">
        <v>16</v>
      </c>
      <c r="J6" s="21" t="s">
        <v>15</v>
      </c>
      <c r="K6" s="21" t="s">
        <v>16</v>
      </c>
      <c r="L6" s="100"/>
      <c r="M6" s="100"/>
      <c r="N6" s="100"/>
      <c r="O6" s="100"/>
      <c r="P6" s="100"/>
      <c r="Q6" s="100"/>
    </row>
    <row r="7" spans="1:17" ht="15" customHeight="1">
      <c r="A7" s="45" t="s">
        <v>61</v>
      </c>
      <c r="B7" s="22">
        <f>'ПМС-41ск'!Z43</f>
        <v>13</v>
      </c>
      <c r="C7" s="22">
        <f>'ПМС-41ск'!Z43</f>
        <v>13</v>
      </c>
      <c r="D7" s="22" t="e">
        <f>DCOUNTA('ПМС-41ск'!B5:X19,'ПМС-41ск'!B3,'Ввод данных2'!D4:L5)</f>
        <v>#VALUE!</v>
      </c>
      <c r="E7" s="23" t="e">
        <f>D7/B7</f>
        <v>#VALUE!</v>
      </c>
      <c r="F7" s="22" t="e">
        <f>DCOUNTA('ПМС-41ск'!B5:X19,'ПМС-41ск'!B3,'Ввод данных2'!F4:L5)-D7</f>
        <v>#VALUE!</v>
      </c>
      <c r="G7" s="23" t="e">
        <f>F7/B7</f>
        <v>#VALUE!</v>
      </c>
      <c r="H7" s="22" t="e">
        <f>DCOUNTA('ПМС-41ск'!B5:X19,'ПМС-41ск'!B3,'Ввод данных2'!I4:L5)-D7-F7</f>
        <v>#VALUE!</v>
      </c>
      <c r="I7" s="23" t="e">
        <f>H7/B7</f>
        <v>#VALUE!</v>
      </c>
      <c r="J7" s="22" t="e">
        <f>B7-H7-F7-D7</f>
        <v>#VALUE!</v>
      </c>
      <c r="K7" s="23" t="e">
        <f>J7/B7</f>
        <v>#VALUE!</v>
      </c>
      <c r="L7" s="23">
        <f>'ПМС-41ск'!AA26</f>
        <v>0.7692307692307693</v>
      </c>
      <c r="M7" s="23">
        <f>((B7-'ПМС-41ск'!Z50)/B7)*100%</f>
        <v>0.46153846153846156</v>
      </c>
      <c r="N7" s="22" t="e">
        <f>('ПМС-41ск'!#REF!)</f>
        <v>#REF!</v>
      </c>
      <c r="O7" s="22" t="e">
        <f>('ПМС-41ск'!#REF!)</f>
        <v>#REF!</v>
      </c>
      <c r="P7" s="23">
        <f>'ПМС-41ск'!AA28</f>
        <v>0.8992877492877492</v>
      </c>
      <c r="Q7" s="29">
        <f>'ПМС-41ск'!AA30</f>
        <v>0.15384615384615385</v>
      </c>
    </row>
    <row r="8" spans="1:17" ht="15" customHeight="1">
      <c r="A8" s="2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" customHeight="1">
      <c r="A9" s="25" t="s">
        <v>40</v>
      </c>
      <c r="B9" s="26">
        <f>SUM(B7:B8)</f>
        <v>13</v>
      </c>
      <c r="C9" s="22">
        <f>SUM(C7:C8)</f>
        <v>13</v>
      </c>
      <c r="D9" s="26" t="e">
        <f>SUM(D7:D8)</f>
        <v>#VALUE!</v>
      </c>
      <c r="E9" s="23" t="e">
        <f>AVERAGE(E7:E8)</f>
        <v>#VALUE!</v>
      </c>
      <c r="F9" s="27" t="e">
        <f>SUM(F7:F8)</f>
        <v>#VALUE!</v>
      </c>
      <c r="G9" s="23" t="e">
        <f>AVERAGE(G7:G8)</f>
        <v>#VALUE!</v>
      </c>
      <c r="H9" s="26" t="e">
        <f>SUM(H7:H8)</f>
        <v>#VALUE!</v>
      </c>
      <c r="I9" s="23" t="e">
        <f>AVERAGE(I7:I8)</f>
        <v>#VALUE!</v>
      </c>
      <c r="J9" s="26" t="e">
        <f>SUM(J7:J8)</f>
        <v>#VALUE!</v>
      </c>
      <c r="K9" s="23" t="e">
        <f>AVERAGE(K7:K8)</f>
        <v>#VALUE!</v>
      </c>
      <c r="L9" s="23">
        <f>AVERAGE(L7:L8)</f>
        <v>0.7692307692307693</v>
      </c>
      <c r="M9" s="23">
        <f>AVERAGE(M7:M8)</f>
        <v>0.46153846153846156</v>
      </c>
      <c r="N9" s="28" t="e">
        <f>SUM(N7:N8)</f>
        <v>#REF!</v>
      </c>
      <c r="O9" s="26" t="e">
        <f>SUM(O7:O8)</f>
        <v>#REF!</v>
      </c>
      <c r="P9" s="23">
        <f>AVERAGE(P7:P8)</f>
        <v>0.8992877492877492</v>
      </c>
      <c r="Q9" s="30">
        <f>AVERAGE(Q7:Q8)</f>
        <v>0.15384615384615385</v>
      </c>
    </row>
    <row r="10" spans="1:17" ht="15" customHeight="1">
      <c r="A10" s="2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5" customHeight="1">
      <c r="A11" s="24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7.25" customHeight="1">
      <c r="A14" s="97" t="s">
        <v>60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54" t="s">
        <v>59</v>
      </c>
      <c r="N14" s="54"/>
      <c r="O14" s="54"/>
      <c r="P14" s="9"/>
      <c r="Q14" s="9"/>
    </row>
    <row r="15" spans="1:17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</sheetData>
  <sheetProtection/>
  <mergeCells count="18">
    <mergeCell ref="A1:AE1"/>
    <mergeCell ref="A3:Q3"/>
    <mergeCell ref="L4:L6"/>
    <mergeCell ref="M4:M6"/>
    <mergeCell ref="N4:O4"/>
    <mergeCell ref="N5:N6"/>
    <mergeCell ref="O5:O6"/>
    <mergeCell ref="A4:A6"/>
    <mergeCell ref="B4:B6"/>
    <mergeCell ref="C4:C6"/>
    <mergeCell ref="A14:L14"/>
    <mergeCell ref="P4:P6"/>
    <mergeCell ref="Q4:Q6"/>
    <mergeCell ref="D4:K4"/>
    <mergeCell ref="D5:E5"/>
    <mergeCell ref="F5:G5"/>
    <mergeCell ref="H5:I5"/>
    <mergeCell ref="J5:K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5"/>
  <sheetViews>
    <sheetView zoomScalePageLayoutView="0" workbookViewId="0" topLeftCell="D1">
      <selection activeCell="G4" sqref="G4:L5"/>
    </sheetView>
  </sheetViews>
  <sheetFormatPr defaultColWidth="9.00390625" defaultRowHeight="12.75"/>
  <sheetData>
    <row r="4" spans="2:12" ht="12.75">
      <c r="B4" s="11">
        <v>10</v>
      </c>
      <c r="C4" s="11">
        <v>9</v>
      </c>
      <c r="D4" s="11">
        <v>8</v>
      </c>
      <c r="E4" s="11">
        <v>7</v>
      </c>
      <c r="F4" s="11">
        <v>6</v>
      </c>
      <c r="G4" s="11">
        <v>5</v>
      </c>
      <c r="H4" s="12">
        <v>4</v>
      </c>
      <c r="I4" s="12">
        <v>3</v>
      </c>
      <c r="J4" s="12">
        <v>2</v>
      </c>
      <c r="K4" s="12">
        <v>1</v>
      </c>
      <c r="L4" s="12">
        <v>0</v>
      </c>
    </row>
    <row r="5" spans="2:12" ht="12.75"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8"/>
  <sheetViews>
    <sheetView zoomScalePageLayoutView="0" workbookViewId="0" topLeftCell="A1">
      <selection activeCell="E14" sqref="E14"/>
    </sheetView>
  </sheetViews>
  <sheetFormatPr defaultColWidth="9.00390625" defaultRowHeight="12.75"/>
  <cols>
    <col min="4" max="4" width="9.875" style="0" customWidth="1"/>
  </cols>
  <sheetData>
    <row r="4" ht="13.5" thickBot="1"/>
    <row r="5" spans="2:5" ht="13.5" thickBot="1">
      <c r="B5" s="111" t="s">
        <v>12</v>
      </c>
      <c r="C5" s="112"/>
      <c r="D5" s="112"/>
      <c r="E5" s="7"/>
    </row>
    <row r="6" ht="13.5" thickBot="1"/>
    <row r="7" spans="2:6" ht="44.25" customHeight="1">
      <c r="B7" s="1" t="s">
        <v>4</v>
      </c>
      <c r="C7" s="2" t="s">
        <v>5</v>
      </c>
      <c r="D7" s="2" t="s">
        <v>6</v>
      </c>
      <c r="E7" s="2" t="s">
        <v>7</v>
      </c>
      <c r="F7" s="3" t="s">
        <v>8</v>
      </c>
    </row>
    <row r="8" spans="2:6" ht="13.5" thickBot="1">
      <c r="B8" s="4">
        <v>0</v>
      </c>
      <c r="C8" s="5">
        <v>0</v>
      </c>
      <c r="D8" s="5">
        <v>0</v>
      </c>
      <c r="E8" s="5">
        <v>0</v>
      </c>
      <c r="F8" s="6">
        <v>0</v>
      </c>
    </row>
  </sheetData>
  <sheetProtection password="C669" sheet="1" objects="1" scenarios="1"/>
  <mergeCells count="1">
    <mergeCell ref="B5:D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2_210</dc:creator>
  <cp:keywords/>
  <dc:description/>
  <cp:lastModifiedBy>User</cp:lastModifiedBy>
  <cp:lastPrinted>2023-12-04T08:41:58Z</cp:lastPrinted>
  <dcterms:created xsi:type="dcterms:W3CDTF">2001-07-28T00:43:23Z</dcterms:created>
  <dcterms:modified xsi:type="dcterms:W3CDTF">2023-12-04T08:43:46Z</dcterms:modified>
  <cp:category/>
  <cp:version/>
  <cp:contentType/>
  <cp:contentStatus/>
</cp:coreProperties>
</file>