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65" windowWidth="15480" windowHeight="6990" activeTab="0"/>
  </bookViews>
  <sheets>
    <sheet name="МЭ-31" sheetId="1" r:id="rId1"/>
    <sheet name="ИТОГИ" sheetId="2" r:id="rId2"/>
    <sheet name="Ввод данных2" sheetId="3" state="hidden" r:id="rId3"/>
    <sheet name="Ввод данных" sheetId="4" r:id="rId4"/>
  </sheets>
  <definedNames>
    <definedName name="_xlfn.AGGREGATE" hidden="1">#NAME?</definedName>
  </definedNames>
  <calcPr fullCalcOnLoad="1"/>
</workbook>
</file>

<file path=xl/comments4.xml><?xml version="1.0" encoding="utf-8"?>
<comments xmlns="http://schemas.openxmlformats.org/spreadsheetml/2006/main">
  <authors>
    <author>2_210</author>
  </authors>
  <commentList>
    <comment ref="E5" authorId="0">
      <text>
        <r>
          <rPr>
            <sz val="10"/>
            <rFont val="Tahoma"/>
            <family val="2"/>
          </rPr>
          <t xml:space="preserve">Число учебных часов ввести самостоятельно
</t>
        </r>
      </text>
    </comment>
  </commentList>
</comments>
</file>

<file path=xl/sharedStrings.xml><?xml version="1.0" encoding="utf-8"?>
<sst xmlns="http://schemas.openxmlformats.org/spreadsheetml/2006/main" count="126" uniqueCount="101">
  <si>
    <t>Учебные предметы</t>
  </si>
  <si>
    <t>Количество оценок</t>
  </si>
  <si>
    <t>всего</t>
  </si>
  <si>
    <t>из них</t>
  </si>
  <si>
    <t>отличных</t>
  </si>
  <si>
    <t>хороших</t>
  </si>
  <si>
    <t>удовлетворительных</t>
  </si>
  <si>
    <t>плохих</t>
  </si>
  <si>
    <t>неоцененных</t>
  </si>
  <si>
    <t>Посещаемость</t>
  </si>
  <si>
    <t>пропущено учебных часов за месяц</t>
  </si>
  <si>
    <t>Прогулы</t>
  </si>
  <si>
    <t>Число учебных часов за месяц</t>
  </si>
  <si>
    <t>Группа</t>
  </si>
  <si>
    <t>Успеваемость</t>
  </si>
  <si>
    <t>кол.</t>
  </si>
  <si>
    <t>%</t>
  </si>
  <si>
    <t>всего, час</t>
  </si>
  <si>
    <t>Прогулы на челов., час</t>
  </si>
  <si>
    <t>Абсол. успев., %</t>
  </si>
  <si>
    <t>Качеств. успев.,  %</t>
  </si>
  <si>
    <t>Абсол. посеща-емость, %</t>
  </si>
  <si>
    <t>Средний балл</t>
  </si>
  <si>
    <t>Итого 10…………………………………………….</t>
  </si>
  <si>
    <t>Итого 9…………………...…………………………….</t>
  </si>
  <si>
    <t>Итого 8……………………………………………..</t>
  </si>
  <si>
    <t>Итого 7……………………………………………..</t>
  </si>
  <si>
    <t>Итого 6……………………………………………..</t>
  </si>
  <si>
    <t>Итого 5……………………………………………..</t>
  </si>
  <si>
    <t>Итого 4……………………………………………..</t>
  </si>
  <si>
    <t>Итого 3……………………………………………..</t>
  </si>
  <si>
    <t>Итого 2……………………………………………..</t>
  </si>
  <si>
    <t>Итого 1……………………………………………..</t>
  </si>
  <si>
    <t>Итого 0……………………………………………..</t>
  </si>
  <si>
    <t>Итого неоцененных….……………………………</t>
  </si>
  <si>
    <t>"10-9"</t>
  </si>
  <si>
    <t>"3-0"</t>
  </si>
  <si>
    <t>Фамилия, имя, отчество уч-ся</t>
  </si>
  <si>
    <t>Кол-во  уч-ся</t>
  </si>
  <si>
    <t xml:space="preserve">Пропуски </t>
  </si>
  <si>
    <t>Итого:</t>
  </si>
  <si>
    <t>прогулы час</t>
  </si>
  <si>
    <t>Зав. отделением</t>
  </si>
  <si>
    <t>Ср. балл по дисциплине</t>
  </si>
  <si>
    <t>Участв. в ат.</t>
  </si>
  <si>
    <t>Куратор группы</t>
  </si>
  <si>
    <t>Примечания</t>
  </si>
  <si>
    <t>__________________</t>
  </si>
  <si>
    <t>_____________________________________</t>
  </si>
  <si>
    <t>___________</t>
  </si>
  <si>
    <t>Кол-во учащихся</t>
  </si>
  <si>
    <t>К-во уч дней посещаемость</t>
  </si>
  <si>
    <t>№   п-п</t>
  </si>
  <si>
    <t>неув</t>
  </si>
  <si>
    <t>Кол-во уч неудов</t>
  </si>
  <si>
    <t>В ф-ле УО "БГТУ" "ГОМЕЛЬСКОМ ГОСУДАРСТВЕННОМ ПОЛИТЕХНИЧЕСКОМ КОЛЛЕДЖЕ"</t>
  </si>
  <si>
    <t>"10-6"</t>
  </si>
  <si>
    <t>"5-4"</t>
  </si>
  <si>
    <t>О.Д.Бодиловская</t>
  </si>
  <si>
    <t xml:space="preserve">Зав. отделением             __________________________                             </t>
  </si>
  <si>
    <t>ПМС-31ск</t>
  </si>
  <si>
    <t xml:space="preserve">                                 Итоговый отчёт результатов учебной деятельности учащихся за 3 семестр 2021-2022 учебного года, группы ПМС-31ск</t>
  </si>
  <si>
    <t>ФК и здоровье</t>
  </si>
  <si>
    <t>Асадчий Андрей Дмитриевич</t>
  </si>
  <si>
    <t>Бирюков Антон Сергеевич</t>
  </si>
  <si>
    <t>Бобиков Артём Сергеевич</t>
  </si>
  <si>
    <t>Бондарев Вячеслав Александрович</t>
  </si>
  <si>
    <t>Война Даниил Андреевич</t>
  </si>
  <si>
    <t>Ганжин Тимофей Владимирович</t>
  </si>
  <si>
    <t>Гараев Иван Игоревич</t>
  </si>
  <si>
    <t>Долгих Алексей Анатольевич</t>
  </si>
  <si>
    <t>Евдасёв Данила Михайлович</t>
  </si>
  <si>
    <t>Журавлёв Егор Андреевич</t>
  </si>
  <si>
    <t>Измайлов Владислав Иванович</t>
  </si>
  <si>
    <t>Коваль Александр Сергеевич</t>
  </si>
  <si>
    <t>Кулаго Александр Сергеевич</t>
  </si>
  <si>
    <t>Лабудев Никита Сергеевич</t>
  </si>
  <si>
    <t>Лапшак Дарья Александровна</t>
  </si>
  <si>
    <t>Липский Данила Александрович</t>
  </si>
  <si>
    <t>Лыневский Артём Юрьевич</t>
  </si>
  <si>
    <t>Морозов Максим Денисович</t>
  </si>
  <si>
    <t>Палазник Владислав Олегович</t>
  </si>
  <si>
    <t>Пугачёв Никита Юрьевич</t>
  </si>
  <si>
    <t>Романов Антон Николаевич</t>
  </si>
  <si>
    <t>Рудинский Алексей Дмитриевич</t>
  </si>
  <si>
    <t>Самцов Павел Сергеевич</t>
  </si>
  <si>
    <t>Смальцер Кирилл Русланович</t>
  </si>
  <si>
    <t>Филипенко Дмитрий Сергеевич</t>
  </si>
  <si>
    <t>Шапавал Андрей Дмитриевич</t>
  </si>
  <si>
    <t>Якупов Даниил Алексеевич</t>
  </si>
  <si>
    <t>Е.А.Савенко</t>
  </si>
  <si>
    <t>О.Д. Бодиловская</t>
  </si>
  <si>
    <t>ОАиМТ</t>
  </si>
  <si>
    <t>Электроснабж. ПиГЗ</t>
  </si>
  <si>
    <t>Отчёт результатов учебной деятельности учащихся на 1 апреля 2023-2024 учебного года, группы МЭ-31</t>
  </si>
  <si>
    <t>Эканомика организации</t>
  </si>
  <si>
    <t>Электрическое оснащение</t>
  </si>
  <si>
    <t>ЭПиГЗ</t>
  </si>
  <si>
    <t>ТОиРЭиСЭП</t>
  </si>
  <si>
    <t>н/а</t>
  </si>
  <si>
    <t>зач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</si>
</sst>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2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8"/>
      <name val="GOST type A"/>
      <family val="2"/>
    </font>
    <font>
      <sz val="7"/>
      <name val="GOST type A"/>
      <family val="2"/>
    </font>
    <font>
      <sz val="12"/>
      <name val="Verdana"/>
      <family val="2"/>
    </font>
    <font>
      <sz val="6"/>
      <name val="Calibri"/>
      <family val="2"/>
    </font>
    <font>
      <sz val="7"/>
      <color indexed="8"/>
      <name val="Verdana"/>
      <family val="2"/>
    </font>
    <font>
      <sz val="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i/>
      <sz val="7"/>
      <name val="ISOCPE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/>
    </xf>
    <xf numFmtId="2" fontId="11" fillId="0" borderId="0" xfId="57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9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1" fontId="17" fillId="0" borderId="18" xfId="0" applyNumberFormat="1" applyFont="1" applyBorder="1" applyAlignment="1" applyProtection="1">
      <alignment horizontal="center" vertical="center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>
      <alignment horizontal="left"/>
    </xf>
    <xf numFmtId="0" fontId="24" fillId="0" borderId="21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/>
      <protection/>
    </xf>
    <xf numFmtId="0" fontId="25" fillId="0" borderId="17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83" fontId="8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17" fillId="0" borderId="17" xfId="0" applyFont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right"/>
    </xf>
    <xf numFmtId="0" fontId="11" fillId="0" borderId="17" xfId="0" applyNumberFormat="1" applyFont="1" applyFill="1" applyBorder="1" applyAlignment="1" applyProtection="1">
      <alignment/>
      <protection/>
    </xf>
    <xf numFmtId="183" fontId="11" fillId="0" borderId="17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183" fontId="8" fillId="0" borderId="17" xfId="0" applyNumberFormat="1" applyFont="1" applyBorder="1" applyAlignment="1" applyProtection="1">
      <alignment horizontal="center"/>
      <protection/>
    </xf>
    <xf numFmtId="0" fontId="24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26" fillId="36" borderId="17" xfId="0" applyFont="1" applyFill="1" applyBorder="1" applyAlignment="1">
      <alignment horizontal="center" vertical="center" textRotation="90" wrapText="1"/>
    </xf>
    <xf numFmtId="0" fontId="22" fillId="37" borderId="19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2" fontId="13" fillId="0" borderId="0" xfId="57" applyNumberFormat="1" applyFont="1" applyBorder="1" applyAlignment="1">
      <alignment horizontal="center" vertical="center"/>
    </xf>
    <xf numFmtId="10" fontId="13" fillId="0" borderId="0" xfId="5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5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28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0" fillId="38" borderId="31" xfId="0" applyFill="1" applyBorder="1" applyAlignment="1">
      <alignment horizontal="center"/>
    </xf>
    <xf numFmtId="0" fontId="0" fillId="38" borderId="23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Layout" zoomScale="148" zoomScaleNormal="125" zoomScalePageLayoutView="148" workbookViewId="0" topLeftCell="A7">
      <selection activeCell="F17" sqref="F17"/>
    </sheetView>
  </sheetViews>
  <sheetFormatPr defaultColWidth="9.00390625" defaultRowHeight="12.75"/>
  <cols>
    <col min="1" max="1" width="2.375" style="0" customWidth="1"/>
    <col min="2" max="2" width="25.875" style="0" customWidth="1"/>
    <col min="3" max="3" width="4.25390625" style="0" customWidth="1"/>
    <col min="4" max="4" width="4.00390625" style="0" customWidth="1"/>
    <col min="5" max="5" width="3.875" style="0" customWidth="1"/>
    <col min="6" max="6" width="3.125" style="0" customWidth="1"/>
    <col min="7" max="7" width="4.375" style="0" customWidth="1"/>
    <col min="8" max="8" width="3.125" style="0" customWidth="1"/>
    <col min="9" max="9" width="4.125" style="0" customWidth="1"/>
    <col min="10" max="11" width="3.375" style="0" customWidth="1"/>
    <col min="12" max="12" width="3.75390625" style="0" customWidth="1"/>
    <col min="13" max="13" width="3.375" style="0" customWidth="1"/>
    <col min="14" max="14" width="5.125" style="0" customWidth="1"/>
    <col min="15" max="25" width="3.375" style="0" customWidth="1"/>
    <col min="26" max="26" width="4.25390625" style="0" customWidth="1"/>
    <col min="27" max="27" width="4.125" style="0" customWidth="1"/>
    <col min="28" max="28" width="8.625" style="0" customWidth="1"/>
    <col min="29" max="29" width="5.25390625" style="0" customWidth="1"/>
    <col min="30" max="30" width="5.375" style="0" customWidth="1"/>
  </cols>
  <sheetData>
    <row r="1" spans="2:28" ht="12" customHeight="1">
      <c r="B1" s="83" t="s">
        <v>94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ht="6.75" customHeight="1" hidden="1"/>
    <row r="3" spans="1:28" ht="9" customHeight="1">
      <c r="A3" s="84" t="s">
        <v>52</v>
      </c>
      <c r="B3" s="74" t="s">
        <v>37</v>
      </c>
      <c r="C3" s="87" t="s">
        <v>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8" t="s">
        <v>1</v>
      </c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9" t="s">
        <v>9</v>
      </c>
      <c r="AA3" s="89"/>
      <c r="AB3" s="74" t="s">
        <v>22</v>
      </c>
    </row>
    <row r="4" spans="1:28" ht="64.5" customHeight="1">
      <c r="A4" s="85"/>
      <c r="B4" s="75"/>
      <c r="C4" s="71" t="s">
        <v>92</v>
      </c>
      <c r="D4" s="71" t="s">
        <v>95</v>
      </c>
      <c r="E4" s="71" t="s">
        <v>93</v>
      </c>
      <c r="F4" s="71" t="s">
        <v>96</v>
      </c>
      <c r="G4" s="71" t="s">
        <v>62</v>
      </c>
      <c r="H4" s="71" t="s">
        <v>97</v>
      </c>
      <c r="I4" s="71" t="s">
        <v>98</v>
      </c>
      <c r="J4" s="71"/>
      <c r="K4" s="71"/>
      <c r="L4" s="71"/>
      <c r="M4" s="71"/>
      <c r="N4" s="90" t="s">
        <v>3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1"/>
      <c r="Z4" s="77" t="s">
        <v>10</v>
      </c>
      <c r="AA4" s="78"/>
      <c r="AB4" s="75"/>
    </row>
    <row r="5" spans="1:41" ht="16.5" customHeight="1">
      <c r="A5" s="86"/>
      <c r="B5" s="76"/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20" t="s">
        <v>2</v>
      </c>
      <c r="O5" s="15">
        <v>10</v>
      </c>
      <c r="P5" s="15">
        <v>9</v>
      </c>
      <c r="Q5" s="15">
        <v>8</v>
      </c>
      <c r="R5" s="15">
        <v>7</v>
      </c>
      <c r="S5" s="15">
        <v>6</v>
      </c>
      <c r="T5" s="15">
        <v>5</v>
      </c>
      <c r="U5" s="15">
        <v>4</v>
      </c>
      <c r="V5" s="15">
        <v>3</v>
      </c>
      <c r="W5" s="15">
        <v>2</v>
      </c>
      <c r="X5" s="15">
        <v>1</v>
      </c>
      <c r="Y5" s="15">
        <v>0</v>
      </c>
      <c r="Z5" s="49" t="s">
        <v>2</v>
      </c>
      <c r="AA5" s="61" t="s">
        <v>53</v>
      </c>
      <c r="AB5" s="76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</row>
    <row r="6" spans="1:30" ht="11.25" customHeight="1">
      <c r="A6" s="53">
        <v>1</v>
      </c>
      <c r="B6" s="68" t="s">
        <v>63</v>
      </c>
      <c r="C6" s="38">
        <v>4</v>
      </c>
      <c r="D6" s="38">
        <v>4</v>
      </c>
      <c r="E6" s="38">
        <v>7</v>
      </c>
      <c r="F6" s="38">
        <v>5</v>
      </c>
      <c r="G6" s="38">
        <v>3</v>
      </c>
      <c r="H6" s="38">
        <v>6</v>
      </c>
      <c r="I6" s="38">
        <v>7</v>
      </c>
      <c r="J6" s="38"/>
      <c r="K6" s="38"/>
      <c r="L6" s="38"/>
      <c r="M6" s="38"/>
      <c r="N6" s="13">
        <f aca="true" t="shared" si="0" ref="N6:N32">COUNT(C6:M6)</f>
        <v>7</v>
      </c>
      <c r="O6" s="13">
        <f aca="true" t="shared" si="1" ref="O6:O32">IF($N6&lt;&gt;"",COUNTIF($C6:$M6,10),"")</f>
        <v>0</v>
      </c>
      <c r="P6" s="13">
        <f aca="true" t="shared" si="2" ref="P6:P32">IF($N6&lt;&gt;"",COUNTIF($C6:$M6,9),"")</f>
        <v>0</v>
      </c>
      <c r="Q6" s="13">
        <f aca="true" t="shared" si="3" ref="Q6:Q32">IF($N6&lt;&gt;"",COUNTIF($C6:$M6,8),"")</f>
        <v>0</v>
      </c>
      <c r="R6" s="13">
        <f aca="true" t="shared" si="4" ref="R6:R32">IF($N6&lt;&gt;"",COUNTIF($C6:$M6,7),"")</f>
        <v>2</v>
      </c>
      <c r="S6" s="13">
        <f aca="true" t="shared" si="5" ref="S6:S32">IF($N6&lt;&gt;"",COUNTIF($C6:$M6,6),"")</f>
        <v>1</v>
      </c>
      <c r="T6" s="13">
        <f aca="true" t="shared" si="6" ref="T6:T32">IF($N6&lt;&gt;"",COUNTIF($C6:$M6,5),"")</f>
        <v>1</v>
      </c>
      <c r="U6" s="13">
        <f aca="true" t="shared" si="7" ref="U6:U32">IF($N6&lt;&gt;"",COUNTIF($C6:$M6,4),"")</f>
        <v>2</v>
      </c>
      <c r="V6" s="13">
        <f aca="true" t="shared" si="8" ref="V6:V32">IF($N6&lt;&gt;"",COUNTIF($C6:$M6,3),"")</f>
        <v>1</v>
      </c>
      <c r="W6" s="13">
        <f aca="true" t="shared" si="9" ref="W6:W32">IF($N6&lt;&gt;"",COUNTIF($C6:$M6,2),"")</f>
        <v>0</v>
      </c>
      <c r="X6" s="13">
        <f aca="true" t="shared" si="10" ref="X6:X32">IF($N6&lt;&gt;"",COUNTIF($C6:$M6,1),"")</f>
        <v>0</v>
      </c>
      <c r="Y6" s="48">
        <f aca="true" t="shared" si="11" ref="Y6:Y32">IF($N6&lt;&gt;"",COUNTIF($C6:$M6,0),"")</f>
        <v>0</v>
      </c>
      <c r="Z6" s="62">
        <v>4</v>
      </c>
      <c r="AA6" s="63"/>
      <c r="AB6" s="64">
        <f aca="true" t="shared" si="12" ref="AB6:AB32">AVERAGE(C6:M6)</f>
        <v>5.142857142857143</v>
      </c>
      <c r="AC6">
        <f>SUM(V6:Y6)</f>
        <v>1</v>
      </c>
      <c r="AD6">
        <f>SUM(U6:Y6)</f>
        <v>3</v>
      </c>
    </row>
    <row r="7" spans="1:30" ht="11.25" customHeight="1">
      <c r="A7" s="53">
        <v>2</v>
      </c>
      <c r="B7" s="68" t="s">
        <v>64</v>
      </c>
      <c r="C7" s="38">
        <v>4</v>
      </c>
      <c r="D7" s="72">
        <v>2</v>
      </c>
      <c r="E7" s="38">
        <v>7</v>
      </c>
      <c r="F7" s="38">
        <v>6</v>
      </c>
      <c r="G7" s="38">
        <v>7</v>
      </c>
      <c r="H7" s="38">
        <v>7</v>
      </c>
      <c r="I7" s="38">
        <v>8</v>
      </c>
      <c r="J7" s="38"/>
      <c r="K7" s="38"/>
      <c r="L7" s="38"/>
      <c r="M7" s="38"/>
      <c r="N7" s="13">
        <f t="shared" si="0"/>
        <v>7</v>
      </c>
      <c r="O7" s="13">
        <f t="shared" si="1"/>
        <v>0</v>
      </c>
      <c r="P7" s="13">
        <f t="shared" si="2"/>
        <v>0</v>
      </c>
      <c r="Q7" s="13">
        <f t="shared" si="3"/>
        <v>1</v>
      </c>
      <c r="R7" s="13">
        <f t="shared" si="4"/>
        <v>3</v>
      </c>
      <c r="S7" s="13">
        <f t="shared" si="5"/>
        <v>1</v>
      </c>
      <c r="T7" s="13">
        <f t="shared" si="6"/>
        <v>0</v>
      </c>
      <c r="U7" s="13">
        <f t="shared" si="7"/>
        <v>1</v>
      </c>
      <c r="V7" s="13">
        <f t="shared" si="8"/>
        <v>0</v>
      </c>
      <c r="W7" s="13">
        <f t="shared" si="9"/>
        <v>1</v>
      </c>
      <c r="X7" s="13">
        <f t="shared" si="10"/>
        <v>0</v>
      </c>
      <c r="Y7" s="48">
        <f t="shared" si="11"/>
        <v>0</v>
      </c>
      <c r="Z7" s="62">
        <v>6</v>
      </c>
      <c r="AA7" s="63">
        <v>1</v>
      </c>
      <c r="AB7" s="64">
        <f t="shared" si="12"/>
        <v>5.857142857142857</v>
      </c>
      <c r="AC7">
        <f aca="true" t="shared" si="13" ref="AC7:AC33">SUM(V7:Y7)</f>
        <v>1</v>
      </c>
      <c r="AD7">
        <f aca="true" t="shared" si="14" ref="AD7:AD33">SUM(U7:Y7)</f>
        <v>2</v>
      </c>
    </row>
    <row r="8" spans="1:30" ht="11.25" customHeight="1">
      <c r="A8" s="53">
        <v>3</v>
      </c>
      <c r="B8" s="68" t="s">
        <v>65</v>
      </c>
      <c r="C8" s="38">
        <v>7</v>
      </c>
      <c r="D8" s="38">
        <v>8</v>
      </c>
      <c r="E8" s="38">
        <v>8</v>
      </c>
      <c r="F8" s="38">
        <v>6</v>
      </c>
      <c r="G8" s="38">
        <v>9</v>
      </c>
      <c r="H8" s="38">
        <v>7</v>
      </c>
      <c r="I8" s="38">
        <v>9</v>
      </c>
      <c r="J8" s="38"/>
      <c r="K8" s="38"/>
      <c r="L8" s="38"/>
      <c r="M8" s="38"/>
      <c r="N8" s="13">
        <f t="shared" si="0"/>
        <v>7</v>
      </c>
      <c r="O8" s="13">
        <f t="shared" si="1"/>
        <v>0</v>
      </c>
      <c r="P8" s="13">
        <f t="shared" si="2"/>
        <v>2</v>
      </c>
      <c r="Q8" s="13">
        <f t="shared" si="3"/>
        <v>2</v>
      </c>
      <c r="R8" s="13">
        <f t="shared" si="4"/>
        <v>2</v>
      </c>
      <c r="S8" s="13">
        <f t="shared" si="5"/>
        <v>1</v>
      </c>
      <c r="T8" s="13">
        <f t="shared" si="6"/>
        <v>0</v>
      </c>
      <c r="U8" s="13">
        <f t="shared" si="7"/>
        <v>0</v>
      </c>
      <c r="V8" s="13">
        <f t="shared" si="8"/>
        <v>0</v>
      </c>
      <c r="W8" s="13">
        <f t="shared" si="9"/>
        <v>0</v>
      </c>
      <c r="X8" s="13">
        <f t="shared" si="10"/>
        <v>0</v>
      </c>
      <c r="Y8" s="48">
        <f t="shared" si="11"/>
        <v>0</v>
      </c>
      <c r="Z8" s="62"/>
      <c r="AA8" s="63"/>
      <c r="AB8" s="64">
        <f t="shared" si="12"/>
        <v>7.714285714285714</v>
      </c>
      <c r="AC8">
        <f t="shared" si="13"/>
        <v>0</v>
      </c>
      <c r="AD8">
        <f t="shared" si="14"/>
        <v>0</v>
      </c>
    </row>
    <row r="9" spans="1:30" ht="11.25" customHeight="1">
      <c r="A9" s="53">
        <v>4</v>
      </c>
      <c r="B9" s="68" t="s">
        <v>66</v>
      </c>
      <c r="C9" s="38">
        <v>8</v>
      </c>
      <c r="D9" s="38">
        <v>7</v>
      </c>
      <c r="E9" s="38">
        <v>8</v>
      </c>
      <c r="F9" s="38">
        <v>7</v>
      </c>
      <c r="G9" s="38">
        <v>8</v>
      </c>
      <c r="H9" s="38">
        <v>8</v>
      </c>
      <c r="I9" s="38">
        <v>9</v>
      </c>
      <c r="J9" s="38"/>
      <c r="K9" s="38"/>
      <c r="L9" s="38"/>
      <c r="M9" s="38"/>
      <c r="N9" s="13">
        <f t="shared" si="0"/>
        <v>7</v>
      </c>
      <c r="O9" s="13">
        <f t="shared" si="1"/>
        <v>0</v>
      </c>
      <c r="P9" s="13">
        <f t="shared" si="2"/>
        <v>1</v>
      </c>
      <c r="Q9" s="13">
        <f t="shared" si="3"/>
        <v>4</v>
      </c>
      <c r="R9" s="13">
        <f t="shared" si="4"/>
        <v>2</v>
      </c>
      <c r="S9" s="13">
        <f t="shared" si="5"/>
        <v>0</v>
      </c>
      <c r="T9" s="13">
        <f t="shared" si="6"/>
        <v>0</v>
      </c>
      <c r="U9" s="13">
        <f t="shared" si="7"/>
        <v>0</v>
      </c>
      <c r="V9" s="13">
        <f t="shared" si="8"/>
        <v>0</v>
      </c>
      <c r="W9" s="13">
        <f t="shared" si="9"/>
        <v>0</v>
      </c>
      <c r="X9" s="13">
        <f t="shared" si="10"/>
        <v>0</v>
      </c>
      <c r="Y9" s="48">
        <f t="shared" si="11"/>
        <v>0</v>
      </c>
      <c r="Z9" s="62"/>
      <c r="AA9" s="63"/>
      <c r="AB9" s="64">
        <f t="shared" si="12"/>
        <v>7.857142857142857</v>
      </c>
      <c r="AC9">
        <f t="shared" si="13"/>
        <v>0</v>
      </c>
      <c r="AD9">
        <f t="shared" si="14"/>
        <v>0</v>
      </c>
    </row>
    <row r="10" spans="1:30" ht="11.25" customHeight="1">
      <c r="A10" s="53">
        <v>5</v>
      </c>
      <c r="B10" s="68" t="s">
        <v>67</v>
      </c>
      <c r="C10" s="38">
        <v>8</v>
      </c>
      <c r="D10" s="38">
        <v>6</v>
      </c>
      <c r="E10" s="38">
        <v>7</v>
      </c>
      <c r="F10" s="38">
        <v>6</v>
      </c>
      <c r="G10" s="38">
        <v>8</v>
      </c>
      <c r="H10" s="38">
        <v>7</v>
      </c>
      <c r="I10" s="38">
        <v>8</v>
      </c>
      <c r="J10" s="38"/>
      <c r="K10" s="38"/>
      <c r="L10" s="38"/>
      <c r="M10" s="38"/>
      <c r="N10" s="13">
        <f t="shared" si="0"/>
        <v>7</v>
      </c>
      <c r="O10" s="13">
        <f t="shared" si="1"/>
        <v>0</v>
      </c>
      <c r="P10" s="13">
        <f t="shared" si="2"/>
        <v>0</v>
      </c>
      <c r="Q10" s="13">
        <f t="shared" si="3"/>
        <v>3</v>
      </c>
      <c r="R10" s="13">
        <f t="shared" si="4"/>
        <v>2</v>
      </c>
      <c r="S10" s="13">
        <f t="shared" si="5"/>
        <v>2</v>
      </c>
      <c r="T10" s="13">
        <f t="shared" si="6"/>
        <v>0</v>
      </c>
      <c r="U10" s="13">
        <f t="shared" si="7"/>
        <v>0</v>
      </c>
      <c r="V10" s="13">
        <f t="shared" si="8"/>
        <v>0</v>
      </c>
      <c r="W10" s="13">
        <f t="shared" si="9"/>
        <v>0</v>
      </c>
      <c r="X10" s="13">
        <f t="shared" si="10"/>
        <v>0</v>
      </c>
      <c r="Y10" s="48">
        <f t="shared" si="11"/>
        <v>0</v>
      </c>
      <c r="Z10" s="62">
        <v>39</v>
      </c>
      <c r="AA10" s="63"/>
      <c r="AB10" s="64">
        <f t="shared" si="12"/>
        <v>7.142857142857143</v>
      </c>
      <c r="AC10">
        <f t="shared" si="13"/>
        <v>0</v>
      </c>
      <c r="AD10">
        <f t="shared" si="14"/>
        <v>0</v>
      </c>
    </row>
    <row r="11" spans="1:30" ht="9" customHeight="1">
      <c r="A11" s="53">
        <v>6</v>
      </c>
      <c r="B11" s="68" t="s">
        <v>68</v>
      </c>
      <c r="C11" s="38">
        <v>4</v>
      </c>
      <c r="D11" s="38">
        <v>6</v>
      </c>
      <c r="E11" s="38">
        <v>6</v>
      </c>
      <c r="F11" s="38">
        <v>3</v>
      </c>
      <c r="G11" s="38">
        <v>5</v>
      </c>
      <c r="H11" s="38">
        <v>6</v>
      </c>
      <c r="I11" s="38">
        <v>6</v>
      </c>
      <c r="J11" s="38"/>
      <c r="K11" s="38"/>
      <c r="L11" s="38"/>
      <c r="M11" s="38"/>
      <c r="N11" s="13">
        <f t="shared" si="0"/>
        <v>7</v>
      </c>
      <c r="O11" s="13">
        <f t="shared" si="1"/>
        <v>0</v>
      </c>
      <c r="P11" s="13">
        <f t="shared" si="2"/>
        <v>0</v>
      </c>
      <c r="Q11" s="13">
        <f t="shared" si="3"/>
        <v>0</v>
      </c>
      <c r="R11" s="13">
        <f t="shared" si="4"/>
        <v>0</v>
      </c>
      <c r="S11" s="13">
        <f t="shared" si="5"/>
        <v>4</v>
      </c>
      <c r="T11" s="13">
        <f t="shared" si="6"/>
        <v>1</v>
      </c>
      <c r="U11" s="13">
        <f t="shared" si="7"/>
        <v>1</v>
      </c>
      <c r="V11" s="13">
        <f t="shared" si="8"/>
        <v>1</v>
      </c>
      <c r="W11" s="13">
        <f t="shared" si="9"/>
        <v>0</v>
      </c>
      <c r="X11" s="13">
        <f t="shared" si="10"/>
        <v>0</v>
      </c>
      <c r="Y11" s="48">
        <f t="shared" si="11"/>
        <v>0</v>
      </c>
      <c r="Z11" s="62">
        <v>26</v>
      </c>
      <c r="AA11" s="63"/>
      <c r="AB11" s="64">
        <f t="shared" si="12"/>
        <v>5.142857142857143</v>
      </c>
      <c r="AC11">
        <f t="shared" si="13"/>
        <v>1</v>
      </c>
      <c r="AD11">
        <f t="shared" si="14"/>
        <v>2</v>
      </c>
    </row>
    <row r="12" spans="1:30" ht="9.75" customHeight="1">
      <c r="A12" s="53">
        <v>7</v>
      </c>
      <c r="B12" s="68" t="s">
        <v>69</v>
      </c>
      <c r="C12" s="38">
        <v>4</v>
      </c>
      <c r="D12" s="38">
        <v>7</v>
      </c>
      <c r="E12" s="38">
        <v>6</v>
      </c>
      <c r="F12" s="38">
        <v>6</v>
      </c>
      <c r="G12" s="38">
        <v>8</v>
      </c>
      <c r="H12" s="38">
        <v>5</v>
      </c>
      <c r="I12" s="38">
        <v>7</v>
      </c>
      <c r="J12" s="38"/>
      <c r="K12" s="38"/>
      <c r="L12" s="38"/>
      <c r="M12" s="38"/>
      <c r="N12" s="13">
        <f t="shared" si="0"/>
        <v>7</v>
      </c>
      <c r="O12" s="13">
        <f t="shared" si="1"/>
        <v>0</v>
      </c>
      <c r="P12" s="13">
        <f t="shared" si="2"/>
        <v>0</v>
      </c>
      <c r="Q12" s="13">
        <f t="shared" si="3"/>
        <v>1</v>
      </c>
      <c r="R12" s="13">
        <f t="shared" si="4"/>
        <v>2</v>
      </c>
      <c r="S12" s="13">
        <f t="shared" si="5"/>
        <v>2</v>
      </c>
      <c r="T12" s="13">
        <f t="shared" si="6"/>
        <v>1</v>
      </c>
      <c r="U12" s="13">
        <f t="shared" si="7"/>
        <v>1</v>
      </c>
      <c r="V12" s="13">
        <f t="shared" si="8"/>
        <v>0</v>
      </c>
      <c r="W12" s="13">
        <f t="shared" si="9"/>
        <v>0</v>
      </c>
      <c r="X12" s="13">
        <f t="shared" si="10"/>
        <v>0</v>
      </c>
      <c r="Y12" s="48">
        <f t="shared" si="11"/>
        <v>0</v>
      </c>
      <c r="Z12" s="62"/>
      <c r="AA12" s="63"/>
      <c r="AB12" s="64">
        <f t="shared" si="12"/>
        <v>6.142857142857143</v>
      </c>
      <c r="AC12">
        <f t="shared" si="13"/>
        <v>0</v>
      </c>
      <c r="AD12">
        <f t="shared" si="14"/>
        <v>1</v>
      </c>
    </row>
    <row r="13" spans="1:30" ht="10.5" customHeight="1">
      <c r="A13" s="53">
        <v>8</v>
      </c>
      <c r="B13" s="68" t="s">
        <v>70</v>
      </c>
      <c r="C13" s="38">
        <v>4</v>
      </c>
      <c r="D13" s="38">
        <v>7</v>
      </c>
      <c r="E13" s="38">
        <v>7</v>
      </c>
      <c r="F13" s="38">
        <v>6</v>
      </c>
      <c r="G13" s="38" t="s">
        <v>100</v>
      </c>
      <c r="H13" s="38">
        <v>4</v>
      </c>
      <c r="I13" s="38">
        <v>4</v>
      </c>
      <c r="J13" s="38"/>
      <c r="K13" s="38"/>
      <c r="L13" s="38"/>
      <c r="M13" s="38"/>
      <c r="N13" s="13">
        <f t="shared" si="0"/>
        <v>6</v>
      </c>
      <c r="O13" s="13">
        <f t="shared" si="1"/>
        <v>0</v>
      </c>
      <c r="P13" s="13">
        <f t="shared" si="2"/>
        <v>0</v>
      </c>
      <c r="Q13" s="13">
        <f t="shared" si="3"/>
        <v>0</v>
      </c>
      <c r="R13" s="13">
        <f t="shared" si="4"/>
        <v>2</v>
      </c>
      <c r="S13" s="13">
        <f t="shared" si="5"/>
        <v>1</v>
      </c>
      <c r="T13" s="13">
        <f t="shared" si="6"/>
        <v>0</v>
      </c>
      <c r="U13" s="13">
        <f t="shared" si="7"/>
        <v>3</v>
      </c>
      <c r="V13" s="13">
        <f t="shared" si="8"/>
        <v>0</v>
      </c>
      <c r="W13" s="13">
        <f t="shared" si="9"/>
        <v>0</v>
      </c>
      <c r="X13" s="13">
        <f t="shared" si="10"/>
        <v>0</v>
      </c>
      <c r="Y13" s="48">
        <f t="shared" si="11"/>
        <v>0</v>
      </c>
      <c r="Z13" s="62">
        <v>39</v>
      </c>
      <c r="AA13" s="63"/>
      <c r="AB13" s="64">
        <f t="shared" si="12"/>
        <v>5.333333333333333</v>
      </c>
      <c r="AC13">
        <f t="shared" si="13"/>
        <v>0</v>
      </c>
      <c r="AD13">
        <f t="shared" si="14"/>
        <v>3</v>
      </c>
    </row>
    <row r="14" spans="1:30" ht="11.25" customHeight="1">
      <c r="A14" s="53">
        <v>9</v>
      </c>
      <c r="B14" s="68" t="s">
        <v>71</v>
      </c>
      <c r="C14" s="38">
        <v>7</v>
      </c>
      <c r="D14" s="38">
        <v>6</v>
      </c>
      <c r="E14" s="38">
        <v>8</v>
      </c>
      <c r="F14" s="38">
        <v>6</v>
      </c>
      <c r="G14" s="38">
        <v>10</v>
      </c>
      <c r="H14" s="38">
        <v>7</v>
      </c>
      <c r="I14" s="38">
        <v>3</v>
      </c>
      <c r="J14" s="38"/>
      <c r="K14" s="38"/>
      <c r="L14" s="38"/>
      <c r="M14" s="38"/>
      <c r="N14" s="13">
        <f t="shared" si="0"/>
        <v>7</v>
      </c>
      <c r="O14" s="13">
        <f t="shared" si="1"/>
        <v>1</v>
      </c>
      <c r="P14" s="13">
        <f t="shared" si="2"/>
        <v>0</v>
      </c>
      <c r="Q14" s="13">
        <f t="shared" si="3"/>
        <v>1</v>
      </c>
      <c r="R14" s="13">
        <f t="shared" si="4"/>
        <v>2</v>
      </c>
      <c r="S14" s="13">
        <f t="shared" si="5"/>
        <v>2</v>
      </c>
      <c r="T14" s="13">
        <f t="shared" si="6"/>
        <v>0</v>
      </c>
      <c r="U14" s="13">
        <f t="shared" si="7"/>
        <v>0</v>
      </c>
      <c r="V14" s="13">
        <f t="shared" si="8"/>
        <v>1</v>
      </c>
      <c r="W14" s="13">
        <f t="shared" si="9"/>
        <v>0</v>
      </c>
      <c r="X14" s="13">
        <f t="shared" si="10"/>
        <v>0</v>
      </c>
      <c r="Y14" s="48">
        <f t="shared" si="11"/>
        <v>0</v>
      </c>
      <c r="Z14" s="62">
        <v>39</v>
      </c>
      <c r="AA14" s="63">
        <v>1</v>
      </c>
      <c r="AB14" s="64">
        <f t="shared" si="12"/>
        <v>6.714285714285714</v>
      </c>
      <c r="AC14">
        <f t="shared" si="13"/>
        <v>1</v>
      </c>
      <c r="AD14">
        <f t="shared" si="14"/>
        <v>1</v>
      </c>
    </row>
    <row r="15" spans="1:30" ht="12.75" customHeight="1">
      <c r="A15" s="53">
        <v>10</v>
      </c>
      <c r="B15" s="68" t="s">
        <v>72</v>
      </c>
      <c r="C15" s="38">
        <v>7</v>
      </c>
      <c r="D15" s="38">
        <v>5</v>
      </c>
      <c r="E15" s="38">
        <v>7</v>
      </c>
      <c r="F15" s="38">
        <v>7</v>
      </c>
      <c r="G15" s="38">
        <v>9</v>
      </c>
      <c r="H15" s="38">
        <v>7</v>
      </c>
      <c r="I15" s="38">
        <v>9</v>
      </c>
      <c r="J15" s="38"/>
      <c r="K15" s="38"/>
      <c r="L15" s="38"/>
      <c r="M15" s="38"/>
      <c r="N15" s="13">
        <f t="shared" si="0"/>
        <v>7</v>
      </c>
      <c r="O15" s="13">
        <f t="shared" si="1"/>
        <v>0</v>
      </c>
      <c r="P15" s="13">
        <f t="shared" si="2"/>
        <v>2</v>
      </c>
      <c r="Q15" s="13">
        <f t="shared" si="3"/>
        <v>0</v>
      </c>
      <c r="R15" s="13">
        <f t="shared" si="4"/>
        <v>4</v>
      </c>
      <c r="S15" s="13">
        <f t="shared" si="5"/>
        <v>0</v>
      </c>
      <c r="T15" s="13">
        <f t="shared" si="6"/>
        <v>1</v>
      </c>
      <c r="U15" s="13">
        <f t="shared" si="7"/>
        <v>0</v>
      </c>
      <c r="V15" s="13">
        <f t="shared" si="8"/>
        <v>0</v>
      </c>
      <c r="W15" s="13">
        <f t="shared" si="9"/>
        <v>0</v>
      </c>
      <c r="X15" s="13">
        <f t="shared" si="10"/>
        <v>0</v>
      </c>
      <c r="Y15" s="48">
        <f t="shared" si="11"/>
        <v>0</v>
      </c>
      <c r="Z15" s="62">
        <v>7</v>
      </c>
      <c r="AA15" s="63"/>
      <c r="AB15" s="64">
        <f t="shared" si="12"/>
        <v>7.285714285714286</v>
      </c>
      <c r="AC15">
        <f t="shared" si="13"/>
        <v>0</v>
      </c>
      <c r="AD15">
        <f t="shared" si="14"/>
        <v>0</v>
      </c>
    </row>
    <row r="16" spans="1:30" ht="10.5" customHeight="1">
      <c r="A16" s="53">
        <v>11</v>
      </c>
      <c r="B16" s="68" t="s">
        <v>73</v>
      </c>
      <c r="C16" s="38">
        <v>7</v>
      </c>
      <c r="D16" s="38">
        <v>4</v>
      </c>
      <c r="E16" s="38">
        <v>6</v>
      </c>
      <c r="F16" s="38">
        <v>7</v>
      </c>
      <c r="G16" s="38">
        <v>10</v>
      </c>
      <c r="H16" s="38">
        <v>5</v>
      </c>
      <c r="I16" s="38">
        <v>5</v>
      </c>
      <c r="J16" s="38"/>
      <c r="K16" s="38"/>
      <c r="L16" s="38"/>
      <c r="M16" s="38"/>
      <c r="N16" s="13">
        <f t="shared" si="0"/>
        <v>7</v>
      </c>
      <c r="O16" s="13">
        <f t="shared" si="1"/>
        <v>1</v>
      </c>
      <c r="P16" s="13">
        <f t="shared" si="2"/>
        <v>0</v>
      </c>
      <c r="Q16" s="13">
        <f t="shared" si="3"/>
        <v>0</v>
      </c>
      <c r="R16" s="13">
        <f t="shared" si="4"/>
        <v>2</v>
      </c>
      <c r="S16" s="13">
        <f t="shared" si="5"/>
        <v>1</v>
      </c>
      <c r="T16" s="13">
        <f t="shared" si="6"/>
        <v>2</v>
      </c>
      <c r="U16" s="13">
        <f t="shared" si="7"/>
        <v>1</v>
      </c>
      <c r="V16" s="13">
        <f t="shared" si="8"/>
        <v>0</v>
      </c>
      <c r="W16" s="13">
        <f t="shared" si="9"/>
        <v>0</v>
      </c>
      <c r="X16" s="13">
        <f t="shared" si="10"/>
        <v>0</v>
      </c>
      <c r="Y16" s="48">
        <f t="shared" si="11"/>
        <v>0</v>
      </c>
      <c r="Z16" s="62">
        <v>11</v>
      </c>
      <c r="AA16" s="63"/>
      <c r="AB16" s="64">
        <f t="shared" si="12"/>
        <v>6.285714285714286</v>
      </c>
      <c r="AC16">
        <f t="shared" si="13"/>
        <v>0</v>
      </c>
      <c r="AD16">
        <f t="shared" si="14"/>
        <v>1</v>
      </c>
    </row>
    <row r="17" spans="1:30" ht="11.25" customHeight="1">
      <c r="A17" s="53">
        <v>12</v>
      </c>
      <c r="B17" s="68" t="s">
        <v>74</v>
      </c>
      <c r="C17" s="38">
        <v>4</v>
      </c>
      <c r="D17" s="38">
        <v>4</v>
      </c>
      <c r="E17" s="38">
        <v>6</v>
      </c>
      <c r="F17" s="72" t="s">
        <v>99</v>
      </c>
      <c r="G17" s="38">
        <v>10</v>
      </c>
      <c r="H17" s="38">
        <v>6</v>
      </c>
      <c r="I17" s="38">
        <v>6</v>
      </c>
      <c r="J17" s="38"/>
      <c r="K17" s="38"/>
      <c r="L17" s="38"/>
      <c r="M17" s="38"/>
      <c r="N17" s="13">
        <f t="shared" si="0"/>
        <v>6</v>
      </c>
      <c r="O17" s="13">
        <f t="shared" si="1"/>
        <v>1</v>
      </c>
      <c r="P17" s="13">
        <f t="shared" si="2"/>
        <v>0</v>
      </c>
      <c r="Q17" s="13">
        <f t="shared" si="3"/>
        <v>0</v>
      </c>
      <c r="R17" s="13">
        <f t="shared" si="4"/>
        <v>0</v>
      </c>
      <c r="S17" s="13">
        <f t="shared" si="5"/>
        <v>3</v>
      </c>
      <c r="T17" s="13">
        <f t="shared" si="6"/>
        <v>0</v>
      </c>
      <c r="U17" s="13">
        <f t="shared" si="7"/>
        <v>2</v>
      </c>
      <c r="V17" s="13">
        <f t="shared" si="8"/>
        <v>0</v>
      </c>
      <c r="W17" s="13">
        <f t="shared" si="9"/>
        <v>0</v>
      </c>
      <c r="X17" s="13">
        <f t="shared" si="10"/>
        <v>0</v>
      </c>
      <c r="Y17" s="48">
        <f t="shared" si="11"/>
        <v>0</v>
      </c>
      <c r="Z17" s="62">
        <v>34</v>
      </c>
      <c r="AA17" s="63">
        <v>1</v>
      </c>
      <c r="AB17" s="64">
        <f t="shared" si="12"/>
        <v>6</v>
      </c>
      <c r="AC17">
        <f t="shared" si="13"/>
        <v>0</v>
      </c>
      <c r="AD17">
        <f t="shared" si="14"/>
        <v>2</v>
      </c>
    </row>
    <row r="18" spans="1:30" ht="10.5" customHeight="1">
      <c r="A18" s="53">
        <v>13</v>
      </c>
      <c r="B18" s="68" t="s">
        <v>75</v>
      </c>
      <c r="C18" s="38">
        <v>4</v>
      </c>
      <c r="D18" s="38">
        <v>4</v>
      </c>
      <c r="E18" s="38">
        <v>6</v>
      </c>
      <c r="F18" s="38">
        <v>5</v>
      </c>
      <c r="G18" s="38">
        <v>8</v>
      </c>
      <c r="H18" s="38">
        <v>5</v>
      </c>
      <c r="I18" s="38">
        <v>7</v>
      </c>
      <c r="J18" s="38"/>
      <c r="K18" s="38"/>
      <c r="L18" s="38"/>
      <c r="M18" s="38"/>
      <c r="N18" s="13">
        <f t="shared" si="0"/>
        <v>7</v>
      </c>
      <c r="O18" s="13">
        <f t="shared" si="1"/>
        <v>0</v>
      </c>
      <c r="P18" s="13">
        <f t="shared" si="2"/>
        <v>0</v>
      </c>
      <c r="Q18" s="13">
        <f t="shared" si="3"/>
        <v>1</v>
      </c>
      <c r="R18" s="13">
        <f t="shared" si="4"/>
        <v>1</v>
      </c>
      <c r="S18" s="13">
        <f t="shared" si="5"/>
        <v>1</v>
      </c>
      <c r="T18" s="13">
        <f t="shared" si="6"/>
        <v>2</v>
      </c>
      <c r="U18" s="13">
        <f t="shared" si="7"/>
        <v>2</v>
      </c>
      <c r="V18" s="13">
        <f t="shared" si="8"/>
        <v>0</v>
      </c>
      <c r="W18" s="13">
        <f t="shared" si="9"/>
        <v>0</v>
      </c>
      <c r="X18" s="13">
        <f t="shared" si="10"/>
        <v>0</v>
      </c>
      <c r="Y18" s="48">
        <f t="shared" si="11"/>
        <v>0</v>
      </c>
      <c r="Z18" s="62">
        <v>39</v>
      </c>
      <c r="AA18" s="63"/>
      <c r="AB18" s="64">
        <f t="shared" si="12"/>
        <v>5.571428571428571</v>
      </c>
      <c r="AC18">
        <f t="shared" si="13"/>
        <v>0</v>
      </c>
      <c r="AD18">
        <f t="shared" si="14"/>
        <v>2</v>
      </c>
    </row>
    <row r="19" spans="1:30" ht="9.75" customHeight="1">
      <c r="A19" s="53">
        <v>14</v>
      </c>
      <c r="B19" s="68" t="s">
        <v>76</v>
      </c>
      <c r="C19" s="38">
        <v>3</v>
      </c>
      <c r="D19" s="38">
        <v>5</v>
      </c>
      <c r="E19" s="38">
        <v>4</v>
      </c>
      <c r="F19" s="38">
        <v>4</v>
      </c>
      <c r="G19" s="38">
        <v>5</v>
      </c>
      <c r="H19" s="38">
        <v>5</v>
      </c>
      <c r="I19" s="38">
        <v>3</v>
      </c>
      <c r="J19" s="38"/>
      <c r="K19" s="38"/>
      <c r="L19" s="38"/>
      <c r="M19" s="38"/>
      <c r="N19" s="13">
        <f t="shared" si="0"/>
        <v>7</v>
      </c>
      <c r="O19" s="13">
        <f t="shared" si="1"/>
        <v>0</v>
      </c>
      <c r="P19" s="13">
        <f t="shared" si="2"/>
        <v>0</v>
      </c>
      <c r="Q19" s="13">
        <f t="shared" si="3"/>
        <v>0</v>
      </c>
      <c r="R19" s="13">
        <f t="shared" si="4"/>
        <v>0</v>
      </c>
      <c r="S19" s="13">
        <f t="shared" si="5"/>
        <v>0</v>
      </c>
      <c r="T19" s="13">
        <f t="shared" si="6"/>
        <v>3</v>
      </c>
      <c r="U19" s="13">
        <f t="shared" si="7"/>
        <v>2</v>
      </c>
      <c r="V19" s="13">
        <f t="shared" si="8"/>
        <v>2</v>
      </c>
      <c r="W19" s="13">
        <f t="shared" si="9"/>
        <v>0</v>
      </c>
      <c r="X19" s="13">
        <f t="shared" si="10"/>
        <v>0</v>
      </c>
      <c r="Y19" s="48">
        <f t="shared" si="11"/>
        <v>0</v>
      </c>
      <c r="Z19" s="62">
        <v>8</v>
      </c>
      <c r="AA19" s="63"/>
      <c r="AB19" s="64">
        <f t="shared" si="12"/>
        <v>4.142857142857143</v>
      </c>
      <c r="AC19">
        <f t="shared" si="13"/>
        <v>2</v>
      </c>
      <c r="AD19">
        <f t="shared" si="14"/>
        <v>4</v>
      </c>
    </row>
    <row r="20" spans="1:30" ht="10.5" customHeight="1">
      <c r="A20" s="53">
        <v>15</v>
      </c>
      <c r="B20" s="68" t="s">
        <v>77</v>
      </c>
      <c r="C20" s="38">
        <v>5</v>
      </c>
      <c r="D20" s="38">
        <v>7</v>
      </c>
      <c r="E20" s="38">
        <v>7</v>
      </c>
      <c r="F20" s="38">
        <v>6</v>
      </c>
      <c r="G20" s="38">
        <v>9</v>
      </c>
      <c r="H20" s="38">
        <v>6</v>
      </c>
      <c r="I20" s="38">
        <v>4</v>
      </c>
      <c r="J20" s="38"/>
      <c r="K20" s="38"/>
      <c r="L20" s="38"/>
      <c r="M20" s="38"/>
      <c r="N20" s="13">
        <f t="shared" si="0"/>
        <v>7</v>
      </c>
      <c r="O20" s="13">
        <f t="shared" si="1"/>
        <v>0</v>
      </c>
      <c r="P20" s="13">
        <f t="shared" si="2"/>
        <v>1</v>
      </c>
      <c r="Q20" s="13">
        <f t="shared" si="3"/>
        <v>0</v>
      </c>
      <c r="R20" s="13">
        <f t="shared" si="4"/>
        <v>2</v>
      </c>
      <c r="S20" s="13">
        <f t="shared" si="5"/>
        <v>2</v>
      </c>
      <c r="T20" s="13">
        <f t="shared" si="6"/>
        <v>1</v>
      </c>
      <c r="U20" s="13">
        <f t="shared" si="7"/>
        <v>1</v>
      </c>
      <c r="V20" s="13">
        <f t="shared" si="8"/>
        <v>0</v>
      </c>
      <c r="W20" s="13">
        <f t="shared" si="9"/>
        <v>0</v>
      </c>
      <c r="X20" s="13">
        <f t="shared" si="10"/>
        <v>0</v>
      </c>
      <c r="Y20" s="48">
        <f t="shared" si="11"/>
        <v>0</v>
      </c>
      <c r="Z20" s="62">
        <v>50</v>
      </c>
      <c r="AA20" s="63"/>
      <c r="AB20" s="64">
        <f t="shared" si="12"/>
        <v>6.285714285714286</v>
      </c>
      <c r="AC20">
        <f t="shared" si="13"/>
        <v>0</v>
      </c>
      <c r="AD20">
        <f t="shared" si="14"/>
        <v>1</v>
      </c>
    </row>
    <row r="21" spans="1:30" ht="9.75" customHeight="1">
      <c r="A21" s="53">
        <v>16</v>
      </c>
      <c r="B21" s="68" t="s">
        <v>78</v>
      </c>
      <c r="C21" s="38">
        <v>4</v>
      </c>
      <c r="D21" s="72" t="s">
        <v>99</v>
      </c>
      <c r="E21" s="38">
        <v>7</v>
      </c>
      <c r="F21" s="72" t="s">
        <v>99</v>
      </c>
      <c r="G21" s="38">
        <v>8</v>
      </c>
      <c r="H21" s="72" t="s">
        <v>99</v>
      </c>
      <c r="I21" s="72" t="s">
        <v>99</v>
      </c>
      <c r="J21" s="38"/>
      <c r="K21" s="38"/>
      <c r="L21" s="38"/>
      <c r="M21" s="38"/>
      <c r="N21" s="13">
        <f t="shared" si="0"/>
        <v>3</v>
      </c>
      <c r="O21" s="13">
        <f t="shared" si="1"/>
        <v>0</v>
      </c>
      <c r="P21" s="13">
        <f t="shared" si="2"/>
        <v>0</v>
      </c>
      <c r="Q21" s="13">
        <f t="shared" si="3"/>
        <v>1</v>
      </c>
      <c r="R21" s="13">
        <f t="shared" si="4"/>
        <v>1</v>
      </c>
      <c r="S21" s="13">
        <f t="shared" si="5"/>
        <v>0</v>
      </c>
      <c r="T21" s="13">
        <f>IF($N21&lt;&gt;"",COUNTIF($C21:$M21,6),"")</f>
        <v>0</v>
      </c>
      <c r="U21" s="13">
        <f>IF($N21&lt;&gt;"",COUNTIF($C21:$M21,6),"")</f>
        <v>0</v>
      </c>
      <c r="V21" s="13">
        <f t="shared" si="8"/>
        <v>0</v>
      </c>
      <c r="W21" s="13">
        <f t="shared" si="9"/>
        <v>0</v>
      </c>
      <c r="X21" s="13">
        <f t="shared" si="10"/>
        <v>0</v>
      </c>
      <c r="Y21" s="48">
        <f t="shared" si="11"/>
        <v>0</v>
      </c>
      <c r="Z21" s="62">
        <v>86</v>
      </c>
      <c r="AA21" s="63">
        <v>6</v>
      </c>
      <c r="AB21" s="64">
        <f t="shared" si="12"/>
        <v>6.333333333333333</v>
      </c>
      <c r="AC21">
        <f t="shared" si="13"/>
        <v>0</v>
      </c>
      <c r="AD21">
        <f t="shared" si="14"/>
        <v>0</v>
      </c>
    </row>
    <row r="22" spans="1:30" ht="10.5" customHeight="1">
      <c r="A22" s="53">
        <v>17</v>
      </c>
      <c r="B22" s="68" t="s">
        <v>79</v>
      </c>
      <c r="C22" s="38">
        <v>8</v>
      </c>
      <c r="D22" s="38">
        <v>6</v>
      </c>
      <c r="E22" s="38">
        <v>8</v>
      </c>
      <c r="F22" s="38">
        <v>7</v>
      </c>
      <c r="G22" s="38">
        <v>5</v>
      </c>
      <c r="H22" s="38">
        <v>7</v>
      </c>
      <c r="I22" s="38">
        <v>9</v>
      </c>
      <c r="J22" s="38"/>
      <c r="K22" s="38"/>
      <c r="L22" s="38"/>
      <c r="M22" s="38"/>
      <c r="N22" s="13">
        <f t="shared" si="0"/>
        <v>7</v>
      </c>
      <c r="O22" s="13">
        <f t="shared" si="1"/>
        <v>0</v>
      </c>
      <c r="P22" s="13">
        <f t="shared" si="2"/>
        <v>1</v>
      </c>
      <c r="Q22" s="13">
        <f t="shared" si="3"/>
        <v>2</v>
      </c>
      <c r="R22" s="13">
        <f t="shared" si="4"/>
        <v>2</v>
      </c>
      <c r="S22" s="13">
        <f t="shared" si="5"/>
        <v>1</v>
      </c>
      <c r="T22" s="13">
        <f t="shared" si="6"/>
        <v>1</v>
      </c>
      <c r="U22" s="13">
        <f t="shared" si="7"/>
        <v>0</v>
      </c>
      <c r="V22" s="13">
        <f t="shared" si="8"/>
        <v>0</v>
      </c>
      <c r="W22" s="13">
        <f t="shared" si="9"/>
        <v>0</v>
      </c>
      <c r="X22" s="13">
        <f t="shared" si="10"/>
        <v>0</v>
      </c>
      <c r="Y22" s="48">
        <f t="shared" si="11"/>
        <v>0</v>
      </c>
      <c r="Z22" s="62"/>
      <c r="AA22" s="63"/>
      <c r="AB22" s="64">
        <f t="shared" si="12"/>
        <v>7.142857142857143</v>
      </c>
      <c r="AC22">
        <f t="shared" si="13"/>
        <v>0</v>
      </c>
      <c r="AD22">
        <f t="shared" si="14"/>
        <v>0</v>
      </c>
    </row>
    <row r="23" spans="1:30" ht="11.25" customHeight="1">
      <c r="A23" s="53">
        <v>18</v>
      </c>
      <c r="B23" s="68" t="s">
        <v>80</v>
      </c>
      <c r="C23" s="38">
        <v>7</v>
      </c>
      <c r="D23" s="38">
        <v>6</v>
      </c>
      <c r="E23" s="38">
        <v>7</v>
      </c>
      <c r="F23" s="38">
        <v>7</v>
      </c>
      <c r="G23" s="38" t="s">
        <v>100</v>
      </c>
      <c r="H23" s="38">
        <v>7</v>
      </c>
      <c r="I23" s="38">
        <v>9</v>
      </c>
      <c r="J23" s="38"/>
      <c r="K23" s="38"/>
      <c r="L23" s="38"/>
      <c r="M23" s="38"/>
      <c r="N23" s="13">
        <f t="shared" si="0"/>
        <v>6</v>
      </c>
      <c r="O23" s="13">
        <f t="shared" si="1"/>
        <v>0</v>
      </c>
      <c r="P23" s="13">
        <f t="shared" si="2"/>
        <v>1</v>
      </c>
      <c r="Q23" s="13">
        <f t="shared" si="3"/>
        <v>0</v>
      </c>
      <c r="R23" s="13">
        <f t="shared" si="4"/>
        <v>4</v>
      </c>
      <c r="S23" s="13">
        <f t="shared" si="5"/>
        <v>1</v>
      </c>
      <c r="T23" s="13">
        <f t="shared" si="6"/>
        <v>0</v>
      </c>
      <c r="U23" s="13">
        <f t="shared" si="7"/>
        <v>0</v>
      </c>
      <c r="V23" s="13">
        <f t="shared" si="8"/>
        <v>0</v>
      </c>
      <c r="W23" s="13">
        <f t="shared" si="9"/>
        <v>0</v>
      </c>
      <c r="X23" s="13">
        <f t="shared" si="10"/>
        <v>0</v>
      </c>
      <c r="Y23" s="48">
        <f t="shared" si="11"/>
        <v>0</v>
      </c>
      <c r="Z23" s="62"/>
      <c r="AA23" s="63"/>
      <c r="AB23" s="64">
        <f t="shared" si="12"/>
        <v>7.166666666666667</v>
      </c>
      <c r="AC23">
        <f t="shared" si="13"/>
        <v>0</v>
      </c>
      <c r="AD23">
        <f t="shared" si="14"/>
        <v>0</v>
      </c>
    </row>
    <row r="24" spans="1:30" ht="9" customHeight="1">
      <c r="A24" s="53">
        <v>19</v>
      </c>
      <c r="B24" s="68" t="s">
        <v>81</v>
      </c>
      <c r="C24" s="38">
        <v>4</v>
      </c>
      <c r="D24" s="38">
        <v>5</v>
      </c>
      <c r="E24" s="38">
        <v>7</v>
      </c>
      <c r="F24" s="38">
        <v>5</v>
      </c>
      <c r="G24" s="38">
        <v>7</v>
      </c>
      <c r="H24" s="38">
        <v>5</v>
      </c>
      <c r="I24" s="38">
        <v>6</v>
      </c>
      <c r="J24" s="38"/>
      <c r="K24" s="38"/>
      <c r="L24" s="38"/>
      <c r="M24" s="38"/>
      <c r="N24" s="13">
        <f t="shared" si="0"/>
        <v>7</v>
      </c>
      <c r="O24" s="13">
        <f t="shared" si="1"/>
        <v>0</v>
      </c>
      <c r="P24" s="13">
        <f t="shared" si="2"/>
        <v>0</v>
      </c>
      <c r="Q24" s="13">
        <f t="shared" si="3"/>
        <v>0</v>
      </c>
      <c r="R24" s="13">
        <f t="shared" si="4"/>
        <v>2</v>
      </c>
      <c r="S24" s="13">
        <f t="shared" si="5"/>
        <v>1</v>
      </c>
      <c r="T24" s="13">
        <f t="shared" si="6"/>
        <v>3</v>
      </c>
      <c r="U24" s="13">
        <f t="shared" si="7"/>
        <v>1</v>
      </c>
      <c r="V24" s="13">
        <f t="shared" si="8"/>
        <v>0</v>
      </c>
      <c r="W24" s="13">
        <f t="shared" si="9"/>
        <v>0</v>
      </c>
      <c r="X24" s="13">
        <f t="shared" si="10"/>
        <v>0</v>
      </c>
      <c r="Y24" s="48">
        <f t="shared" si="11"/>
        <v>0</v>
      </c>
      <c r="Z24" s="62"/>
      <c r="AA24" s="63"/>
      <c r="AB24" s="64">
        <f t="shared" si="12"/>
        <v>5.571428571428571</v>
      </c>
      <c r="AC24">
        <f t="shared" si="13"/>
        <v>0</v>
      </c>
      <c r="AD24">
        <f t="shared" si="14"/>
        <v>1</v>
      </c>
    </row>
    <row r="25" spans="1:30" ht="10.5" customHeight="1">
      <c r="A25" s="53">
        <v>20</v>
      </c>
      <c r="B25" s="68" t="s">
        <v>82</v>
      </c>
      <c r="C25" s="72" t="s">
        <v>99</v>
      </c>
      <c r="D25" s="38">
        <v>5</v>
      </c>
      <c r="E25" s="38">
        <v>7</v>
      </c>
      <c r="F25" s="72" t="s">
        <v>99</v>
      </c>
      <c r="G25" s="38">
        <v>8</v>
      </c>
      <c r="H25" s="72" t="s">
        <v>99</v>
      </c>
      <c r="I25" s="38">
        <v>6</v>
      </c>
      <c r="J25" s="38"/>
      <c r="K25" s="38"/>
      <c r="L25" s="38"/>
      <c r="M25" s="38"/>
      <c r="N25" s="13">
        <f t="shared" si="0"/>
        <v>4</v>
      </c>
      <c r="O25" s="13">
        <f t="shared" si="1"/>
        <v>0</v>
      </c>
      <c r="P25" s="13">
        <f t="shared" si="2"/>
        <v>0</v>
      </c>
      <c r="Q25" s="13">
        <f t="shared" si="3"/>
        <v>1</v>
      </c>
      <c r="R25" s="13">
        <f t="shared" si="4"/>
        <v>1</v>
      </c>
      <c r="S25" s="13">
        <f t="shared" si="5"/>
        <v>1</v>
      </c>
      <c r="T25" s="13">
        <f t="shared" si="6"/>
        <v>1</v>
      </c>
      <c r="U25" s="13">
        <f t="shared" si="7"/>
        <v>0</v>
      </c>
      <c r="V25" s="13">
        <f t="shared" si="8"/>
        <v>0</v>
      </c>
      <c r="W25" s="13">
        <f t="shared" si="9"/>
        <v>0</v>
      </c>
      <c r="X25" s="13">
        <f t="shared" si="10"/>
        <v>0</v>
      </c>
      <c r="Y25" s="48">
        <f t="shared" si="11"/>
        <v>0</v>
      </c>
      <c r="Z25" s="62">
        <v>95</v>
      </c>
      <c r="AA25" s="63"/>
      <c r="AB25" s="64">
        <f t="shared" si="12"/>
        <v>6.5</v>
      </c>
      <c r="AC25">
        <f t="shared" si="13"/>
        <v>0</v>
      </c>
      <c r="AD25">
        <f t="shared" si="14"/>
        <v>0</v>
      </c>
    </row>
    <row r="26" spans="1:30" ht="11.25" customHeight="1">
      <c r="A26" s="53">
        <v>21</v>
      </c>
      <c r="B26" s="68" t="s">
        <v>83</v>
      </c>
      <c r="C26" s="38">
        <v>3</v>
      </c>
      <c r="D26" s="38">
        <v>5</v>
      </c>
      <c r="E26" s="38">
        <v>5</v>
      </c>
      <c r="F26" s="38">
        <v>3</v>
      </c>
      <c r="G26" s="38">
        <v>9</v>
      </c>
      <c r="H26" s="38">
        <v>5</v>
      </c>
      <c r="I26" s="38">
        <v>5</v>
      </c>
      <c r="J26" s="38"/>
      <c r="K26" s="38"/>
      <c r="L26" s="38"/>
      <c r="M26" s="38"/>
      <c r="N26" s="13">
        <f t="shared" si="0"/>
        <v>7</v>
      </c>
      <c r="O26" s="13">
        <f t="shared" si="1"/>
        <v>0</v>
      </c>
      <c r="P26" s="13">
        <f t="shared" si="2"/>
        <v>1</v>
      </c>
      <c r="Q26" s="13">
        <f t="shared" si="3"/>
        <v>0</v>
      </c>
      <c r="R26" s="13">
        <f t="shared" si="4"/>
        <v>0</v>
      </c>
      <c r="S26" s="13">
        <f t="shared" si="5"/>
        <v>0</v>
      </c>
      <c r="T26" s="13">
        <f t="shared" si="6"/>
        <v>4</v>
      </c>
      <c r="U26" s="13">
        <f t="shared" si="7"/>
        <v>0</v>
      </c>
      <c r="V26" s="13">
        <f t="shared" si="8"/>
        <v>2</v>
      </c>
      <c r="W26" s="13">
        <f t="shared" si="9"/>
        <v>0</v>
      </c>
      <c r="X26" s="13">
        <f t="shared" si="10"/>
        <v>0</v>
      </c>
      <c r="Y26" s="48">
        <f t="shared" si="11"/>
        <v>0</v>
      </c>
      <c r="Z26" s="62">
        <v>19</v>
      </c>
      <c r="AA26" s="63"/>
      <c r="AB26" s="64">
        <f t="shared" si="12"/>
        <v>5</v>
      </c>
      <c r="AC26">
        <f t="shared" si="13"/>
        <v>2</v>
      </c>
      <c r="AD26">
        <f t="shared" si="14"/>
        <v>2</v>
      </c>
    </row>
    <row r="27" spans="1:30" ht="10.5" customHeight="1">
      <c r="A27" s="53">
        <v>22</v>
      </c>
      <c r="B27" s="68" t="s">
        <v>84</v>
      </c>
      <c r="C27" s="38">
        <v>3</v>
      </c>
      <c r="D27" s="38">
        <v>5</v>
      </c>
      <c r="E27" s="38">
        <v>6</v>
      </c>
      <c r="F27" s="72" t="s">
        <v>99</v>
      </c>
      <c r="G27" s="38">
        <v>6</v>
      </c>
      <c r="H27" s="72" t="s">
        <v>99</v>
      </c>
      <c r="I27" s="38">
        <v>6</v>
      </c>
      <c r="J27" s="38"/>
      <c r="K27" s="38"/>
      <c r="L27" s="38"/>
      <c r="M27" s="38"/>
      <c r="N27" s="13">
        <f t="shared" si="0"/>
        <v>5</v>
      </c>
      <c r="O27" s="13">
        <f t="shared" si="1"/>
        <v>0</v>
      </c>
      <c r="P27" s="13">
        <f t="shared" si="2"/>
        <v>0</v>
      </c>
      <c r="Q27" s="13">
        <f t="shared" si="3"/>
        <v>0</v>
      </c>
      <c r="R27" s="13">
        <f t="shared" si="4"/>
        <v>0</v>
      </c>
      <c r="S27" s="13">
        <f t="shared" si="5"/>
        <v>3</v>
      </c>
      <c r="T27" s="13">
        <f t="shared" si="6"/>
        <v>1</v>
      </c>
      <c r="U27" s="13">
        <f t="shared" si="7"/>
        <v>0</v>
      </c>
      <c r="V27" s="13">
        <f t="shared" si="8"/>
        <v>1</v>
      </c>
      <c r="W27" s="13">
        <f t="shared" si="9"/>
        <v>0</v>
      </c>
      <c r="X27" s="13">
        <f t="shared" si="10"/>
        <v>0</v>
      </c>
      <c r="Y27" s="48">
        <f t="shared" si="11"/>
        <v>0</v>
      </c>
      <c r="Z27" s="62">
        <v>50</v>
      </c>
      <c r="AA27" s="63"/>
      <c r="AB27" s="64">
        <f t="shared" si="12"/>
        <v>5.2</v>
      </c>
      <c r="AC27">
        <f t="shared" si="13"/>
        <v>1</v>
      </c>
      <c r="AD27">
        <f t="shared" si="14"/>
        <v>1</v>
      </c>
    </row>
    <row r="28" spans="1:30" ht="10.5" customHeight="1">
      <c r="A28" s="53">
        <v>23</v>
      </c>
      <c r="B28" s="68" t="s">
        <v>85</v>
      </c>
      <c r="C28" s="38">
        <v>3</v>
      </c>
      <c r="D28" s="38">
        <v>5</v>
      </c>
      <c r="E28" s="38">
        <v>7</v>
      </c>
      <c r="F28" s="38">
        <v>5</v>
      </c>
      <c r="G28" s="38">
        <v>8</v>
      </c>
      <c r="H28" s="38">
        <v>6</v>
      </c>
      <c r="I28" s="38">
        <v>7</v>
      </c>
      <c r="J28" s="38"/>
      <c r="K28" s="38"/>
      <c r="L28" s="38"/>
      <c r="M28" s="38"/>
      <c r="N28" s="13">
        <f t="shared" si="0"/>
        <v>7</v>
      </c>
      <c r="O28" s="13">
        <f t="shared" si="1"/>
        <v>0</v>
      </c>
      <c r="P28" s="13">
        <f t="shared" si="2"/>
        <v>0</v>
      </c>
      <c r="Q28" s="13">
        <f t="shared" si="3"/>
        <v>1</v>
      </c>
      <c r="R28" s="13">
        <f t="shared" si="4"/>
        <v>2</v>
      </c>
      <c r="S28" s="13">
        <f t="shared" si="5"/>
        <v>1</v>
      </c>
      <c r="T28" s="13">
        <f t="shared" si="6"/>
        <v>2</v>
      </c>
      <c r="U28" s="13">
        <f t="shared" si="7"/>
        <v>0</v>
      </c>
      <c r="V28" s="13">
        <f t="shared" si="8"/>
        <v>1</v>
      </c>
      <c r="W28" s="13">
        <f t="shared" si="9"/>
        <v>0</v>
      </c>
      <c r="X28" s="13">
        <f t="shared" si="10"/>
        <v>0</v>
      </c>
      <c r="Y28" s="48">
        <f t="shared" si="11"/>
        <v>0</v>
      </c>
      <c r="Z28" s="62">
        <v>8</v>
      </c>
      <c r="AA28" s="63"/>
      <c r="AB28" s="64">
        <f t="shared" si="12"/>
        <v>5.857142857142857</v>
      </c>
      <c r="AC28">
        <f t="shared" si="13"/>
        <v>1</v>
      </c>
      <c r="AD28">
        <f t="shared" si="14"/>
        <v>1</v>
      </c>
    </row>
    <row r="29" spans="1:30" ht="10.5" customHeight="1">
      <c r="A29" s="53">
        <v>24</v>
      </c>
      <c r="B29" s="68" t="s">
        <v>86</v>
      </c>
      <c r="C29" s="38">
        <v>6</v>
      </c>
      <c r="D29" s="38">
        <v>5</v>
      </c>
      <c r="E29" s="38">
        <v>6</v>
      </c>
      <c r="F29" s="38">
        <v>5</v>
      </c>
      <c r="G29" s="38">
        <v>6</v>
      </c>
      <c r="H29" s="38">
        <v>5</v>
      </c>
      <c r="I29" s="38">
        <v>8</v>
      </c>
      <c r="J29" s="38"/>
      <c r="K29" s="38"/>
      <c r="L29" s="38"/>
      <c r="M29" s="38"/>
      <c r="N29" s="13">
        <f t="shared" si="0"/>
        <v>7</v>
      </c>
      <c r="O29" s="13">
        <f t="shared" si="1"/>
        <v>0</v>
      </c>
      <c r="P29" s="13">
        <f t="shared" si="2"/>
        <v>0</v>
      </c>
      <c r="Q29" s="13">
        <f t="shared" si="3"/>
        <v>1</v>
      </c>
      <c r="R29" s="13">
        <f t="shared" si="4"/>
        <v>0</v>
      </c>
      <c r="S29" s="13">
        <f t="shared" si="5"/>
        <v>3</v>
      </c>
      <c r="T29" s="13">
        <f t="shared" si="6"/>
        <v>3</v>
      </c>
      <c r="U29" s="13">
        <f t="shared" si="7"/>
        <v>0</v>
      </c>
      <c r="V29" s="13">
        <f t="shared" si="8"/>
        <v>0</v>
      </c>
      <c r="W29" s="13">
        <f t="shared" si="9"/>
        <v>0</v>
      </c>
      <c r="X29" s="13">
        <f t="shared" si="10"/>
        <v>0</v>
      </c>
      <c r="Y29" s="48">
        <f t="shared" si="11"/>
        <v>0</v>
      </c>
      <c r="Z29" s="62"/>
      <c r="AA29" s="63"/>
      <c r="AB29" s="64">
        <f t="shared" si="12"/>
        <v>5.857142857142857</v>
      </c>
      <c r="AC29">
        <f t="shared" si="13"/>
        <v>0</v>
      </c>
      <c r="AD29">
        <f t="shared" si="14"/>
        <v>0</v>
      </c>
    </row>
    <row r="30" spans="1:30" ht="10.5" customHeight="1">
      <c r="A30" s="53">
        <v>25</v>
      </c>
      <c r="B30" s="68" t="s">
        <v>87</v>
      </c>
      <c r="C30" s="38">
        <v>6</v>
      </c>
      <c r="D30" s="38">
        <v>9</v>
      </c>
      <c r="E30" s="38">
        <v>8</v>
      </c>
      <c r="F30" s="38">
        <v>8</v>
      </c>
      <c r="G30" s="38">
        <v>6</v>
      </c>
      <c r="H30" s="38">
        <v>8</v>
      </c>
      <c r="I30" s="38">
        <v>10</v>
      </c>
      <c r="J30" s="38"/>
      <c r="K30" s="38"/>
      <c r="L30" s="38"/>
      <c r="M30" s="38"/>
      <c r="N30" s="13">
        <f t="shared" si="0"/>
        <v>7</v>
      </c>
      <c r="O30" s="13">
        <f t="shared" si="1"/>
        <v>1</v>
      </c>
      <c r="P30" s="13">
        <f t="shared" si="2"/>
        <v>1</v>
      </c>
      <c r="Q30" s="13">
        <f t="shared" si="3"/>
        <v>3</v>
      </c>
      <c r="R30" s="13">
        <f t="shared" si="4"/>
        <v>0</v>
      </c>
      <c r="S30" s="13">
        <f t="shared" si="5"/>
        <v>2</v>
      </c>
      <c r="T30" s="13">
        <f t="shared" si="6"/>
        <v>0</v>
      </c>
      <c r="U30" s="13">
        <f t="shared" si="7"/>
        <v>0</v>
      </c>
      <c r="V30" s="13">
        <f t="shared" si="8"/>
        <v>0</v>
      </c>
      <c r="W30" s="13">
        <f t="shared" si="9"/>
        <v>0</v>
      </c>
      <c r="X30" s="13">
        <f t="shared" si="10"/>
        <v>0</v>
      </c>
      <c r="Y30" s="48">
        <f t="shared" si="11"/>
        <v>0</v>
      </c>
      <c r="Z30" s="62">
        <v>31</v>
      </c>
      <c r="AA30" s="63"/>
      <c r="AB30" s="64">
        <f t="shared" si="12"/>
        <v>7.857142857142857</v>
      </c>
      <c r="AC30">
        <f t="shared" si="13"/>
        <v>0</v>
      </c>
      <c r="AD30">
        <f t="shared" si="14"/>
        <v>0</v>
      </c>
    </row>
    <row r="31" spans="1:30" ht="12" customHeight="1">
      <c r="A31" s="53">
        <v>26</v>
      </c>
      <c r="B31" s="68" t="s">
        <v>88</v>
      </c>
      <c r="C31" s="38">
        <v>8</v>
      </c>
      <c r="D31" s="38">
        <v>9</v>
      </c>
      <c r="E31" s="38">
        <v>9</v>
      </c>
      <c r="F31" s="38">
        <v>9</v>
      </c>
      <c r="G31" s="38">
        <v>8</v>
      </c>
      <c r="H31" s="38">
        <v>9</v>
      </c>
      <c r="I31" s="38">
        <v>10</v>
      </c>
      <c r="J31" s="38"/>
      <c r="K31" s="38"/>
      <c r="L31" s="38"/>
      <c r="M31" s="38"/>
      <c r="N31" s="13">
        <f t="shared" si="0"/>
        <v>7</v>
      </c>
      <c r="O31" s="13">
        <f t="shared" si="1"/>
        <v>1</v>
      </c>
      <c r="P31" s="13">
        <f t="shared" si="2"/>
        <v>4</v>
      </c>
      <c r="Q31" s="13">
        <f t="shared" si="3"/>
        <v>2</v>
      </c>
      <c r="R31" s="13">
        <f t="shared" si="4"/>
        <v>0</v>
      </c>
      <c r="S31" s="13">
        <f t="shared" si="5"/>
        <v>0</v>
      </c>
      <c r="T31" s="13">
        <f t="shared" si="6"/>
        <v>0</v>
      </c>
      <c r="U31" s="13">
        <f t="shared" si="7"/>
        <v>0</v>
      </c>
      <c r="V31" s="13">
        <f t="shared" si="8"/>
        <v>0</v>
      </c>
      <c r="W31" s="13">
        <f t="shared" si="9"/>
        <v>0</v>
      </c>
      <c r="X31" s="13">
        <f t="shared" si="10"/>
        <v>0</v>
      </c>
      <c r="Y31" s="48">
        <f t="shared" si="11"/>
        <v>0</v>
      </c>
      <c r="Z31" s="62"/>
      <c r="AA31" s="63"/>
      <c r="AB31" s="64">
        <f t="shared" si="12"/>
        <v>8.857142857142858</v>
      </c>
      <c r="AC31">
        <f t="shared" si="13"/>
        <v>0</v>
      </c>
      <c r="AD31">
        <f t="shared" si="14"/>
        <v>0</v>
      </c>
    </row>
    <row r="32" spans="1:30" ht="10.5" customHeight="1">
      <c r="A32" s="53">
        <v>27</v>
      </c>
      <c r="B32" s="68" t="s">
        <v>89</v>
      </c>
      <c r="C32" s="38">
        <v>7</v>
      </c>
      <c r="D32" s="38">
        <v>8</v>
      </c>
      <c r="E32" s="38">
        <v>9</v>
      </c>
      <c r="F32" s="38">
        <v>7</v>
      </c>
      <c r="G32" s="38">
        <v>10</v>
      </c>
      <c r="H32" s="38">
        <v>8</v>
      </c>
      <c r="I32" s="38">
        <v>10</v>
      </c>
      <c r="J32" s="38"/>
      <c r="K32" s="38"/>
      <c r="L32" s="38"/>
      <c r="M32" s="38"/>
      <c r="N32" s="13">
        <f t="shared" si="0"/>
        <v>7</v>
      </c>
      <c r="O32" s="13">
        <f t="shared" si="1"/>
        <v>2</v>
      </c>
      <c r="P32" s="13">
        <f t="shared" si="2"/>
        <v>1</v>
      </c>
      <c r="Q32" s="13">
        <f t="shared" si="3"/>
        <v>2</v>
      </c>
      <c r="R32" s="13">
        <f t="shared" si="4"/>
        <v>2</v>
      </c>
      <c r="S32" s="13">
        <f t="shared" si="5"/>
        <v>0</v>
      </c>
      <c r="T32" s="13">
        <f t="shared" si="6"/>
        <v>0</v>
      </c>
      <c r="U32" s="13">
        <f t="shared" si="7"/>
        <v>0</v>
      </c>
      <c r="V32" s="13">
        <f t="shared" si="8"/>
        <v>0</v>
      </c>
      <c r="W32" s="13">
        <f t="shared" si="9"/>
        <v>0</v>
      </c>
      <c r="X32" s="13">
        <f t="shared" si="10"/>
        <v>0</v>
      </c>
      <c r="Y32" s="48">
        <f t="shared" si="11"/>
        <v>0</v>
      </c>
      <c r="Z32" s="62"/>
      <c r="AA32" s="63"/>
      <c r="AB32" s="64">
        <f t="shared" si="12"/>
        <v>8.428571428571429</v>
      </c>
      <c r="AC32">
        <f t="shared" si="13"/>
        <v>0</v>
      </c>
      <c r="AD32">
        <f t="shared" si="14"/>
        <v>0</v>
      </c>
    </row>
    <row r="33" spans="1:30" ht="11.25" customHeight="1">
      <c r="A33" s="53"/>
      <c r="B33" s="5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66">
        <f>SUM(Z6:Z32)</f>
        <v>591</v>
      </c>
      <c r="AA33" s="66">
        <f>SUM(AA6:AA32)</f>
        <v>9</v>
      </c>
      <c r="AB33" s="67">
        <f>AVERAGE(AB6:AB32)</f>
        <v>6.384832451499118</v>
      </c>
      <c r="AC33">
        <f t="shared" si="13"/>
        <v>0</v>
      </c>
      <c r="AD33">
        <f t="shared" si="14"/>
        <v>0</v>
      </c>
    </row>
    <row r="34" spans="1:28" ht="8.25" customHeight="1">
      <c r="A34" s="59"/>
      <c r="B34" s="60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57"/>
      <c r="AA34" s="57"/>
      <c r="AB34" s="58"/>
    </row>
    <row r="35" spans="1:28" ht="6" customHeight="1" thickBo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</row>
    <row r="36" spans="1:28" ht="13.5" thickBot="1">
      <c r="A36" s="31"/>
      <c r="B36" s="52" t="s">
        <v>43</v>
      </c>
      <c r="C36" s="51">
        <f aca="true" t="shared" si="15" ref="C36:M36">AVERAGE(C6:C33)</f>
        <v>5.346153846153846</v>
      </c>
      <c r="D36" s="51">
        <f t="shared" si="15"/>
        <v>5.769230769230769</v>
      </c>
      <c r="E36" s="51">
        <f t="shared" si="15"/>
        <v>6.888888888888889</v>
      </c>
      <c r="F36" s="51">
        <f t="shared" si="15"/>
        <v>5.913043478260869</v>
      </c>
      <c r="G36" s="51">
        <f t="shared" si="15"/>
        <v>7.6</v>
      </c>
      <c r="H36" s="51">
        <f t="shared" si="15"/>
        <v>6.291666666666667</v>
      </c>
      <c r="I36" s="51">
        <f t="shared" si="15"/>
        <v>6.961538461538462</v>
      </c>
      <c r="J36" s="51" t="e">
        <f t="shared" si="15"/>
        <v>#DIV/0!</v>
      </c>
      <c r="K36" s="51" t="e">
        <f t="shared" si="15"/>
        <v>#DIV/0!</v>
      </c>
      <c r="L36" s="51" t="e">
        <f t="shared" si="15"/>
        <v>#DIV/0!</v>
      </c>
      <c r="M36" s="51" t="e">
        <f t="shared" si="15"/>
        <v>#DIV/0!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</row>
    <row r="37" spans="1:28" ht="10.5" customHeight="1">
      <c r="A37" s="19"/>
      <c r="B37" s="35" t="s">
        <v>23</v>
      </c>
      <c r="C37" s="50">
        <f aca="true" t="shared" si="16" ref="C37:M37">IF(AND(COUNTBLANK($B$6:$B$33)&lt;&gt;40,C4&lt;&gt;""),COUNTIF(C6:C33,10),"")</f>
        <v>0</v>
      </c>
      <c r="D37" s="50">
        <f t="shared" si="16"/>
        <v>0</v>
      </c>
      <c r="E37" s="50">
        <f t="shared" si="16"/>
        <v>0</v>
      </c>
      <c r="F37" s="50">
        <f t="shared" si="16"/>
        <v>0</v>
      </c>
      <c r="G37" s="50">
        <f t="shared" si="16"/>
        <v>4</v>
      </c>
      <c r="H37" s="50">
        <f t="shared" si="16"/>
        <v>0</v>
      </c>
      <c r="I37" s="50">
        <f t="shared" si="16"/>
        <v>3</v>
      </c>
      <c r="J37" s="50">
        <f t="shared" si="16"/>
      </c>
      <c r="K37" s="50">
        <f t="shared" si="16"/>
      </c>
      <c r="L37" s="50">
        <f t="shared" si="16"/>
      </c>
      <c r="M37" s="50">
        <f t="shared" si="16"/>
      </c>
      <c r="N37" s="34"/>
      <c r="O37" s="34"/>
      <c r="P37" s="34"/>
      <c r="Q37" s="34"/>
      <c r="R37" s="34"/>
      <c r="S37" s="34"/>
      <c r="T37" s="34"/>
      <c r="U37" s="34"/>
      <c r="V37" s="34">
        <f>IF(AND(COUNTBLANK($B$6:$B$33)&lt;&gt;40,V4&lt;&gt;""),COUNTIF(V6:V33,5),"")</f>
      </c>
      <c r="W37" s="34">
        <f>IF(AND(COUNTBLANK($B$6:$B$33)&lt;&gt;40,W4&lt;&gt;""),COUNTIF(W6:W33,5),"")</f>
      </c>
      <c r="X37" s="34">
        <f>IF(AND(COUNTBLANK($B$6:$B$33)&lt;&gt;40,X4&lt;&gt;""),COUNTIF(X6:X33,5),"")</f>
      </c>
      <c r="Y37" s="34">
        <f>IF(AND(COUNTBLANK($B$6:$B$33)&lt;&gt;40,Y4&lt;&gt;""),COUNTIF(Y6:Y33,5),"")</f>
      </c>
      <c r="Z37" s="82" t="s">
        <v>14</v>
      </c>
      <c r="AA37" s="82"/>
      <c r="AB37" s="81">
        <f>((AA54-AA57)/AA54)*100%</f>
        <v>0.7037037037037037</v>
      </c>
    </row>
    <row r="38" spans="1:28" ht="9" customHeight="1">
      <c r="A38" s="19"/>
      <c r="B38" s="35" t="s">
        <v>24</v>
      </c>
      <c r="C38" s="42">
        <f aca="true" t="shared" si="17" ref="C38:M38">IF(AND(COUNTBLANK($B$6:$B$33)&lt;&gt;40,C4&lt;&gt;""),COUNTIF(C6:C33,9),"")</f>
        <v>0</v>
      </c>
      <c r="D38" s="42">
        <f t="shared" si="17"/>
        <v>2</v>
      </c>
      <c r="E38" s="42">
        <f t="shared" si="17"/>
        <v>2</v>
      </c>
      <c r="F38" s="42">
        <f t="shared" si="17"/>
        <v>1</v>
      </c>
      <c r="G38" s="42">
        <f t="shared" si="17"/>
        <v>4</v>
      </c>
      <c r="H38" s="42">
        <f t="shared" si="17"/>
        <v>1</v>
      </c>
      <c r="I38" s="42">
        <f t="shared" si="17"/>
        <v>5</v>
      </c>
      <c r="J38" s="42">
        <f t="shared" si="17"/>
      </c>
      <c r="K38" s="42">
        <f t="shared" si="17"/>
      </c>
      <c r="L38" s="42">
        <f t="shared" si="17"/>
      </c>
      <c r="M38" s="42">
        <f t="shared" si="17"/>
      </c>
      <c r="N38" s="34"/>
      <c r="O38" s="80" t="s">
        <v>46</v>
      </c>
      <c r="P38" s="80"/>
      <c r="Q38" s="80"/>
      <c r="R38" s="34"/>
      <c r="S38" s="79" t="s">
        <v>47</v>
      </c>
      <c r="T38" s="79"/>
      <c r="U38" s="79"/>
      <c r="V38" s="79"/>
      <c r="W38" s="34">
        <f>IF(AND(COUNTBLANK($B$6:$B$33)&lt;&gt;40,W4&lt;&gt;""),COUNTIF(W6:W33,4),"")</f>
      </c>
      <c r="X38" s="34">
        <f>IF(AND(COUNTBLANK($B$6:$B$33)&lt;&gt;40,X4&lt;&gt;""),COUNTIF(X6:X33,4),"")</f>
      </c>
      <c r="Y38" s="34">
        <f>IF(AND(COUNTBLANK($B$6:$B$33)&lt;&gt;40,Y4&lt;&gt;""),COUNTIF(Y6:Y33,4),"")</f>
      </c>
      <c r="Z38" s="82"/>
      <c r="AA38" s="82"/>
      <c r="AB38" s="81"/>
    </row>
    <row r="39" spans="1:28" ht="9" customHeight="1">
      <c r="A39" s="19"/>
      <c r="B39" s="35" t="s">
        <v>25</v>
      </c>
      <c r="C39" s="42">
        <f aca="true" t="shared" si="18" ref="C39:M39">IF(AND(COUNTBLANK($B$6:$B$33)&lt;&gt;40,C4&lt;&gt;""),COUNTIF(C6:C33,8),"")</f>
        <v>4</v>
      </c>
      <c r="D39" s="42">
        <f t="shared" si="18"/>
        <v>2</v>
      </c>
      <c r="E39" s="42">
        <f t="shared" si="18"/>
        <v>5</v>
      </c>
      <c r="F39" s="42">
        <f t="shared" si="18"/>
        <v>1</v>
      </c>
      <c r="G39" s="42">
        <f t="shared" si="18"/>
        <v>8</v>
      </c>
      <c r="H39" s="42">
        <f t="shared" si="18"/>
        <v>3</v>
      </c>
      <c r="I39" s="42">
        <f t="shared" si="18"/>
        <v>3</v>
      </c>
      <c r="J39" s="42">
        <f t="shared" si="18"/>
      </c>
      <c r="K39" s="42">
        <f t="shared" si="18"/>
      </c>
      <c r="L39" s="42">
        <f t="shared" si="18"/>
      </c>
      <c r="M39" s="42">
        <f t="shared" si="18"/>
      </c>
      <c r="N39" s="34"/>
      <c r="O39" s="34"/>
      <c r="P39" s="34"/>
      <c r="Q39" s="34"/>
      <c r="R39" s="34"/>
      <c r="S39" s="34"/>
      <c r="T39" s="34"/>
      <c r="U39" s="34"/>
      <c r="V39" s="34">
        <f>IF(AND(COUNTBLANK($B$6:$B$33)&lt;&gt;40,V4&lt;&gt;""),COUNTIF(V6:V33,3),"")</f>
      </c>
      <c r="W39" s="34">
        <f>IF(AND(COUNTBLANK($B$6:$B$33)&lt;&gt;40,W4&lt;&gt;""),COUNTIF(W6:W33,3),"")</f>
      </c>
      <c r="X39" s="34">
        <f>IF(AND(COUNTBLANK($B$6:$B$33)&lt;&gt;40,X4&lt;&gt;""),COUNTIF(X6:X33,3),"")</f>
      </c>
      <c r="Y39" s="34">
        <f>IF(AND(COUNTBLANK($B$6:$B$33)&lt;&gt;40,Y4&lt;&gt;""),COUNTIF(Y6:Y33,3),"")</f>
      </c>
      <c r="Z39" s="96" t="s">
        <v>9</v>
      </c>
      <c r="AA39" s="96"/>
      <c r="AB39" s="95">
        <f>((AA52*AA54*6)-Z33)/(AA52*AA54*6)</f>
        <v>0.826278659611993</v>
      </c>
    </row>
    <row r="40" spans="1:28" ht="9.75" customHeight="1">
      <c r="A40" s="19"/>
      <c r="B40" s="35" t="s">
        <v>26</v>
      </c>
      <c r="C40" s="42">
        <f aca="true" t="shared" si="19" ref="C40:M40">IF(AND(COUNTBLANK($B$6:$B$33)&lt;&gt;40,C4&lt;&gt;""),COUNTIF(C6:C33,7),"")</f>
        <v>6</v>
      </c>
      <c r="D40" s="42">
        <f t="shared" si="19"/>
        <v>4</v>
      </c>
      <c r="E40" s="42">
        <f t="shared" si="19"/>
        <v>11</v>
      </c>
      <c r="F40" s="42">
        <f t="shared" si="19"/>
        <v>6</v>
      </c>
      <c r="G40" s="42">
        <f t="shared" si="19"/>
        <v>2</v>
      </c>
      <c r="H40" s="42">
        <f t="shared" si="19"/>
        <v>7</v>
      </c>
      <c r="I40" s="42">
        <f t="shared" si="19"/>
        <v>4</v>
      </c>
      <c r="J40" s="42">
        <f t="shared" si="19"/>
      </c>
      <c r="K40" s="42">
        <f t="shared" si="19"/>
      </c>
      <c r="L40" s="42">
        <f t="shared" si="19"/>
      </c>
      <c r="M40" s="42">
        <f t="shared" si="19"/>
      </c>
      <c r="N40" s="34"/>
      <c r="O40" s="79" t="s">
        <v>48</v>
      </c>
      <c r="P40" s="79"/>
      <c r="Q40" s="79"/>
      <c r="R40" s="79"/>
      <c r="S40" s="79"/>
      <c r="T40" s="79"/>
      <c r="U40" s="79"/>
      <c r="V40" s="79"/>
      <c r="W40" s="34">
        <f>IF(AND(COUNTBLANK($B$6:$B$33)&lt;&gt;40,W4&lt;&gt;""),COUNTIF(W6:W33,2),"")</f>
      </c>
      <c r="X40" s="34">
        <f>IF(AND(COUNTBLANK($B$6:$B$33)&lt;&gt;40,X4&lt;&gt;""),COUNTIF(X6:X33,2),"")</f>
      </c>
      <c r="Y40" s="34">
        <f>IF(AND(COUNTBLANK($B$6:$B$33)&lt;&gt;40,Y4&lt;&gt;""),COUNTIF(Y6:Y33,2),"")</f>
      </c>
      <c r="Z40" s="96"/>
      <c r="AA40" s="96"/>
      <c r="AB40" s="95"/>
    </row>
    <row r="41" spans="1:28" ht="9" customHeight="1">
      <c r="A41" s="19"/>
      <c r="B41" s="35" t="s">
        <v>27</v>
      </c>
      <c r="C41" s="42">
        <f aca="true" t="shared" si="20" ref="C41:M41">IF(AND(COUNTBLANK($B$6:$B$33)&lt;&gt;40,C4&lt;&gt;""),COUNTIF(C6:C33,6),"")</f>
        <v>2</v>
      </c>
      <c r="D41" s="42">
        <f t="shared" si="20"/>
        <v>5</v>
      </c>
      <c r="E41" s="42">
        <f t="shared" si="20"/>
        <v>7</v>
      </c>
      <c r="F41" s="42">
        <f t="shared" si="20"/>
        <v>7</v>
      </c>
      <c r="G41" s="42">
        <f t="shared" si="20"/>
        <v>3</v>
      </c>
      <c r="H41" s="42">
        <f t="shared" si="20"/>
        <v>5</v>
      </c>
      <c r="I41" s="42">
        <f t="shared" si="20"/>
        <v>5</v>
      </c>
      <c r="J41" s="42">
        <f t="shared" si="20"/>
      </c>
      <c r="K41" s="42">
        <f t="shared" si="20"/>
      </c>
      <c r="L41" s="42">
        <f t="shared" si="20"/>
      </c>
      <c r="M41" s="42">
        <f t="shared" si="20"/>
      </c>
      <c r="N41" s="34"/>
      <c r="O41" s="36"/>
      <c r="P41" s="36"/>
      <c r="Q41" s="36"/>
      <c r="R41" s="36"/>
      <c r="S41" s="36"/>
      <c r="T41" s="36"/>
      <c r="U41" s="37"/>
      <c r="V41" s="36"/>
      <c r="W41" s="34"/>
      <c r="X41" s="34"/>
      <c r="Y41" s="34"/>
      <c r="Z41" s="96" t="s">
        <v>11</v>
      </c>
      <c r="AA41" s="96"/>
      <c r="AB41" s="94">
        <f>AA33/AA54</f>
        <v>0.3333333333333333</v>
      </c>
    </row>
    <row r="42" spans="1:28" ht="9.75" customHeight="1">
      <c r="A42" s="19"/>
      <c r="B42" s="35" t="s">
        <v>28</v>
      </c>
      <c r="C42" s="42">
        <f aca="true" t="shared" si="21" ref="C42:M42">IF(AND(COUNTBLANK($B$6:$B$33)&lt;&gt;40,C4&lt;&gt;""),COUNTIF(C6:C33,5),"")</f>
        <v>1</v>
      </c>
      <c r="D42" s="42">
        <f t="shared" si="21"/>
        <v>8</v>
      </c>
      <c r="E42" s="42">
        <f t="shared" si="21"/>
        <v>1</v>
      </c>
      <c r="F42" s="42">
        <f t="shared" si="21"/>
        <v>5</v>
      </c>
      <c r="G42" s="42">
        <f t="shared" si="21"/>
        <v>3</v>
      </c>
      <c r="H42" s="42">
        <f t="shared" si="21"/>
        <v>7</v>
      </c>
      <c r="I42" s="42">
        <f t="shared" si="21"/>
        <v>2</v>
      </c>
      <c r="J42" s="42">
        <f t="shared" si="21"/>
      </c>
      <c r="K42" s="42">
        <f t="shared" si="21"/>
      </c>
      <c r="L42" s="42">
        <f t="shared" si="21"/>
      </c>
      <c r="M42" s="42">
        <f t="shared" si="21"/>
      </c>
      <c r="N42" s="34"/>
      <c r="O42" s="79" t="s">
        <v>48</v>
      </c>
      <c r="P42" s="79"/>
      <c r="Q42" s="79"/>
      <c r="R42" s="79"/>
      <c r="S42" s="79"/>
      <c r="T42" s="79"/>
      <c r="U42" s="79"/>
      <c r="V42" s="79"/>
      <c r="W42" s="34"/>
      <c r="X42" s="34"/>
      <c r="Y42" s="34"/>
      <c r="Z42" s="96"/>
      <c r="AA42" s="96"/>
      <c r="AB42" s="94"/>
    </row>
    <row r="43" spans="1:28" ht="9" customHeight="1">
      <c r="A43" s="19"/>
      <c r="B43" s="35" t="s">
        <v>29</v>
      </c>
      <c r="C43" s="42">
        <f aca="true" t="shared" si="22" ref="C43:M43">IF(AND(COUNTBLANK($B$6:$B$33)&lt;&gt;40,C4&lt;&gt;""),COUNTIF(C6:C33,4),"")</f>
        <v>9</v>
      </c>
      <c r="D43" s="42">
        <f t="shared" si="22"/>
        <v>4</v>
      </c>
      <c r="E43" s="42">
        <f t="shared" si="22"/>
        <v>1</v>
      </c>
      <c r="F43" s="42">
        <f t="shared" si="22"/>
        <v>1</v>
      </c>
      <c r="G43" s="42">
        <f t="shared" si="22"/>
        <v>0</v>
      </c>
      <c r="H43" s="42">
        <f t="shared" si="22"/>
        <v>1</v>
      </c>
      <c r="I43" s="42">
        <f t="shared" si="22"/>
        <v>2</v>
      </c>
      <c r="J43" s="42">
        <f t="shared" si="22"/>
      </c>
      <c r="K43" s="42">
        <f t="shared" si="22"/>
      </c>
      <c r="L43" s="42">
        <f t="shared" si="22"/>
      </c>
      <c r="M43" s="42">
        <f t="shared" si="22"/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17"/>
      <c r="AA43" s="16"/>
      <c r="AB43" s="14"/>
    </row>
    <row r="44" spans="1:28" ht="8.25" customHeight="1">
      <c r="A44" s="19"/>
      <c r="B44" s="35" t="s">
        <v>30</v>
      </c>
      <c r="C44" s="43">
        <f aca="true" t="shared" si="23" ref="C44:M44">IF(AND(COUNTBLANK($B$6:$B$33)&lt;&gt;40,C4&lt;&gt;""),COUNTIF(C6:C33,3),"")</f>
        <v>4</v>
      </c>
      <c r="D44" s="43">
        <f t="shared" si="23"/>
        <v>0</v>
      </c>
      <c r="E44" s="43">
        <f t="shared" si="23"/>
        <v>0</v>
      </c>
      <c r="F44" s="43">
        <f t="shared" si="23"/>
        <v>2</v>
      </c>
      <c r="G44" s="43">
        <f t="shared" si="23"/>
        <v>1</v>
      </c>
      <c r="H44" s="43">
        <f t="shared" si="23"/>
        <v>0</v>
      </c>
      <c r="I44" s="43">
        <f t="shared" si="23"/>
        <v>2</v>
      </c>
      <c r="J44" s="43">
        <f t="shared" si="23"/>
      </c>
      <c r="K44" s="43">
        <f t="shared" si="23"/>
      </c>
      <c r="L44" s="43">
        <f t="shared" si="23"/>
      </c>
      <c r="M44" s="43">
        <f t="shared" si="23"/>
      </c>
      <c r="N44" s="34"/>
      <c r="O44" s="34"/>
      <c r="P44" s="34"/>
      <c r="Q44" s="34"/>
      <c r="R44" s="34"/>
      <c r="S44" s="98" t="s">
        <v>42</v>
      </c>
      <c r="T44" s="98"/>
      <c r="U44" s="98"/>
      <c r="V44" s="98"/>
      <c r="W44" s="98"/>
      <c r="X44" s="98"/>
      <c r="Y44" s="98"/>
      <c r="Z44" s="33"/>
      <c r="AA44" s="32"/>
      <c r="AB44" s="97" t="s">
        <v>90</v>
      </c>
    </row>
    <row r="45" spans="1:28" ht="9" customHeight="1">
      <c r="A45" s="19"/>
      <c r="B45" s="35" t="s">
        <v>31</v>
      </c>
      <c r="C45" s="43">
        <f aca="true" t="shared" si="24" ref="C45:M45">IF(AND(COUNTBLANK($B$6:$B$33)&lt;&gt;40,C4&lt;&gt;""),COUNTIF(C6:C33,2),"")</f>
        <v>0</v>
      </c>
      <c r="D45" s="43">
        <f t="shared" si="24"/>
        <v>1</v>
      </c>
      <c r="E45" s="43">
        <f t="shared" si="24"/>
        <v>0</v>
      </c>
      <c r="F45" s="43">
        <f t="shared" si="24"/>
        <v>0</v>
      </c>
      <c r="G45" s="43">
        <f t="shared" si="24"/>
        <v>0</v>
      </c>
      <c r="H45" s="43">
        <f t="shared" si="24"/>
        <v>0</v>
      </c>
      <c r="I45" s="43">
        <f t="shared" si="24"/>
        <v>0</v>
      </c>
      <c r="J45" s="43">
        <f t="shared" si="24"/>
      </c>
      <c r="K45" s="43">
        <f t="shared" si="24"/>
      </c>
      <c r="L45" s="43">
        <f t="shared" si="24"/>
      </c>
      <c r="M45" s="43">
        <f t="shared" si="24"/>
      </c>
      <c r="N45" s="34"/>
      <c r="O45" s="34"/>
      <c r="P45" s="34"/>
      <c r="Q45" s="34"/>
      <c r="R45" s="34"/>
      <c r="S45" s="98"/>
      <c r="T45" s="98"/>
      <c r="U45" s="98"/>
      <c r="V45" s="98"/>
      <c r="W45" s="98"/>
      <c r="X45" s="98"/>
      <c r="Y45" s="98"/>
      <c r="Z45" s="98" t="s">
        <v>49</v>
      </c>
      <c r="AA45" s="98"/>
      <c r="AB45" s="97"/>
    </row>
    <row r="46" spans="1:28" ht="10.5" customHeight="1">
      <c r="A46" s="19"/>
      <c r="B46" s="35" t="s">
        <v>32</v>
      </c>
      <c r="C46" s="43">
        <f aca="true" t="shared" si="25" ref="C46:M46">IF(AND(COUNTBLANK($B$6:$B$33)&lt;&gt;40,C4&lt;&gt;""),COUNTIF(C6:C33,1),"")</f>
        <v>0</v>
      </c>
      <c r="D46" s="43">
        <f t="shared" si="25"/>
        <v>0</v>
      </c>
      <c r="E46" s="43">
        <f t="shared" si="25"/>
        <v>0</v>
      </c>
      <c r="F46" s="43">
        <f t="shared" si="25"/>
        <v>0</v>
      </c>
      <c r="G46" s="43">
        <f t="shared" si="25"/>
        <v>0</v>
      </c>
      <c r="H46" s="43">
        <f t="shared" si="25"/>
        <v>0</v>
      </c>
      <c r="I46" s="43">
        <f t="shared" si="25"/>
        <v>0</v>
      </c>
      <c r="J46" s="43">
        <f t="shared" si="25"/>
      </c>
      <c r="K46" s="43">
        <f t="shared" si="25"/>
      </c>
      <c r="L46" s="43">
        <f t="shared" si="25"/>
      </c>
      <c r="M46" s="43">
        <f t="shared" si="25"/>
      </c>
      <c r="N46" s="34"/>
      <c r="O46" s="34"/>
      <c r="P46" s="34"/>
      <c r="Q46" s="34"/>
      <c r="R46" s="34"/>
      <c r="S46" s="98" t="s">
        <v>45</v>
      </c>
      <c r="T46" s="98"/>
      <c r="U46" s="98"/>
      <c r="V46" s="98"/>
      <c r="W46" s="98"/>
      <c r="X46" s="98"/>
      <c r="Y46" s="98"/>
      <c r="Z46" s="18"/>
      <c r="AA46" s="18"/>
      <c r="AB46" s="97" t="s">
        <v>91</v>
      </c>
    </row>
    <row r="47" spans="1:28" ht="9.75" customHeight="1">
      <c r="A47" s="19"/>
      <c r="B47" s="35" t="s">
        <v>33</v>
      </c>
      <c r="C47" s="43">
        <f aca="true" t="shared" si="26" ref="C47:M47">IF(AND(COUNTBLANK($B$6:$B$33)&lt;&gt;40,C4&lt;&gt;""),COUNTIF(C6:C33,0),"")</f>
        <v>0</v>
      </c>
      <c r="D47" s="43">
        <f t="shared" si="26"/>
        <v>0</v>
      </c>
      <c r="E47" s="43">
        <f t="shared" si="26"/>
        <v>0</v>
      </c>
      <c r="F47" s="43">
        <f t="shared" si="26"/>
        <v>0</v>
      </c>
      <c r="G47" s="43">
        <f t="shared" si="26"/>
        <v>0</v>
      </c>
      <c r="H47" s="43">
        <f t="shared" si="26"/>
        <v>0</v>
      </c>
      <c r="I47" s="43">
        <f t="shared" si="26"/>
        <v>0</v>
      </c>
      <c r="J47" s="43">
        <f t="shared" si="26"/>
      </c>
      <c r="K47" s="43">
        <f t="shared" si="26"/>
      </c>
      <c r="L47" s="43">
        <f t="shared" si="26"/>
      </c>
      <c r="M47" s="43">
        <f t="shared" si="26"/>
      </c>
      <c r="N47" s="34"/>
      <c r="O47" s="34"/>
      <c r="P47" s="34"/>
      <c r="Q47" s="34"/>
      <c r="R47" s="34"/>
      <c r="S47" s="98"/>
      <c r="T47" s="98"/>
      <c r="U47" s="98"/>
      <c r="V47" s="98"/>
      <c r="W47" s="98"/>
      <c r="X47" s="98"/>
      <c r="Y47" s="98"/>
      <c r="Z47" s="98" t="s">
        <v>49</v>
      </c>
      <c r="AA47" s="98"/>
      <c r="AB47" s="97"/>
    </row>
    <row r="48" spans="1:28" ht="12.75">
      <c r="A48" s="19"/>
      <c r="B48" s="35" t="s">
        <v>34</v>
      </c>
      <c r="C48" s="44">
        <f aca="true" t="shared" si="27" ref="C48:M48">IF(AND(COUNTBLANK($B$6:$B$33)&lt;&gt;40,C4&lt;&gt;""),COUNTBLANK(C6:C33)-COUNTBLANK($B$6:$B$33),"")+COUNTIF(C6:C33,"н/а")</f>
        <v>1</v>
      </c>
      <c r="D48" s="44">
        <f t="shared" si="27"/>
        <v>1</v>
      </c>
      <c r="E48" s="44">
        <f t="shared" si="27"/>
        <v>0</v>
      </c>
      <c r="F48" s="44">
        <f t="shared" si="27"/>
        <v>4</v>
      </c>
      <c r="G48" s="44">
        <f t="shared" si="27"/>
        <v>0</v>
      </c>
      <c r="H48" s="44">
        <f t="shared" si="27"/>
        <v>3</v>
      </c>
      <c r="I48" s="44">
        <f t="shared" si="27"/>
        <v>1</v>
      </c>
      <c r="J48" s="44" t="e">
        <f t="shared" si="27"/>
        <v>#VALUE!</v>
      </c>
      <c r="K48" s="44" t="e">
        <f t="shared" si="27"/>
        <v>#VALUE!</v>
      </c>
      <c r="L48" s="44" t="e">
        <f t="shared" si="27"/>
        <v>#VALUE!</v>
      </c>
      <c r="M48" s="44" t="e">
        <f t="shared" si="27"/>
        <v>#VALUE!</v>
      </c>
      <c r="N48" s="34"/>
      <c r="O48" s="34"/>
      <c r="P48" s="34"/>
      <c r="Q48" s="34"/>
      <c r="R48" s="34"/>
      <c r="S48" s="34"/>
      <c r="T48" s="34"/>
      <c r="U48" s="34"/>
      <c r="V48" s="34">
        <f>IF(AND(COUNTBLANK($B$6:$B$33)&lt;&gt;40,V4&lt;&gt;""),COUNTBLANK(V6:V33)-COUNTBLANK($B$6:$B$33),"")</f>
      </c>
      <c r="W48" s="34">
        <f>IF(AND(COUNTBLANK($B$6:$B$33)&lt;&gt;40,W4&lt;&gt;""),COUNTBLANK(W6:W33)-COUNTBLANK($B$6:$B$33),"")</f>
      </c>
      <c r="X48" s="34">
        <f>IF(AND(COUNTBLANK($B$6:$B$33)&lt;&gt;40,X4&lt;&gt;""),COUNTBLANK(X6:X33)-COUNTBLANK($B$6:$B$33),"")</f>
      </c>
      <c r="Y48" s="34">
        <f>IF(AND(COUNTBLANK($B$6:$B$33)&lt;&gt;40,Y4&lt;&gt;""),COUNTBLANK(Y6:Y33)-COUNTBLANK($B$6:$B$33),"")</f>
      </c>
      <c r="Z48" s="18"/>
      <c r="AA48" s="18"/>
      <c r="AB48" s="17"/>
    </row>
    <row r="49" spans="2:28" ht="12.75"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18"/>
      <c r="AA49" s="18"/>
      <c r="AB49" s="17"/>
    </row>
    <row r="51" spans="26:27" ht="27.75" customHeight="1">
      <c r="Z51" s="70" t="s">
        <v>51</v>
      </c>
      <c r="AA51" s="70"/>
    </row>
    <row r="52" ht="12.75">
      <c r="AA52" s="41">
        <v>21</v>
      </c>
    </row>
    <row r="54" spans="22:27" ht="12.75">
      <c r="V54" s="39" t="s">
        <v>50</v>
      </c>
      <c r="AA54" s="41">
        <f>A32</f>
        <v>27</v>
      </c>
    </row>
    <row r="55" ht="12.75">
      <c r="V55" s="39" t="s">
        <v>14</v>
      </c>
    </row>
    <row r="57" spans="22:27" ht="12.75">
      <c r="V57" s="39" t="s">
        <v>54</v>
      </c>
      <c r="AA57">
        <f>COUNTIF(AC6:AC33,"&gt;0")</f>
        <v>8</v>
      </c>
    </row>
    <row r="58" ht="12.75">
      <c r="V58" s="40" t="s">
        <v>14</v>
      </c>
    </row>
    <row r="61" spans="22:27" ht="12.75">
      <c r="V61" s="39" t="s">
        <v>54</v>
      </c>
      <c r="AA61">
        <f>COUNTIF(AD6:AD33,"&gt;0")</f>
        <v>15</v>
      </c>
    </row>
    <row r="62" ht="12.75">
      <c r="V62" s="40" t="s">
        <v>14</v>
      </c>
    </row>
  </sheetData>
  <sheetProtection/>
  <mergeCells count="28">
    <mergeCell ref="AB44:AB45"/>
    <mergeCell ref="S46:Y47"/>
    <mergeCell ref="AB46:AB47"/>
    <mergeCell ref="Z45:AA45"/>
    <mergeCell ref="Z47:AA47"/>
    <mergeCell ref="S44:Y45"/>
    <mergeCell ref="AB41:AB42"/>
    <mergeCell ref="O40:V40"/>
    <mergeCell ref="O42:V42"/>
    <mergeCell ref="AB39:AB40"/>
    <mergeCell ref="Z39:AA40"/>
    <mergeCell ref="Z41:AA42"/>
    <mergeCell ref="B1:AB1"/>
    <mergeCell ref="A3:A5"/>
    <mergeCell ref="C3:M3"/>
    <mergeCell ref="N3:Y3"/>
    <mergeCell ref="Z3:AA3"/>
    <mergeCell ref="N4:Y4"/>
    <mergeCell ref="C5:M5"/>
    <mergeCell ref="B3:B5"/>
    <mergeCell ref="A35:B35"/>
    <mergeCell ref="C35:AB35"/>
    <mergeCell ref="AB3:AB5"/>
    <mergeCell ref="Z4:AA4"/>
    <mergeCell ref="S38:V38"/>
    <mergeCell ref="O38:Q38"/>
    <mergeCell ref="AB37:AB38"/>
    <mergeCell ref="Z37:AA38"/>
  </mergeCells>
  <conditionalFormatting sqref="AA12:AA31">
    <cfRule type="dataBar" priority="9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{a8e374cc-ab94-43ad-8a48-65d25dece0a1}</x14:id>
        </ext>
      </extLst>
    </cfRule>
  </conditionalFormatting>
  <conditionalFormatting sqref="Z6:AA32">
    <cfRule type="dataBar" priority="36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{c4ab166b-a6b0-4296-8c8d-d01070582312}</x14:id>
        </ext>
      </extLst>
    </cfRule>
  </conditionalFormatting>
  <conditionalFormatting sqref="AB6:AB32">
    <cfRule type="dataBar" priority="3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{99d736a4-a103-42ca-84ac-5a9a5072c72d}</x14:id>
        </ext>
      </extLst>
    </cfRule>
  </conditionalFormatting>
  <conditionalFormatting sqref="AA6:AA32">
    <cfRule type="dataBar" priority="38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{2b1a098c-62f4-4e35-a69d-3c091dd74463}</x14:id>
        </ext>
      </extLst>
    </cfRule>
  </conditionalFormatting>
  <conditionalFormatting sqref="AA6:AA11 AA32">
    <cfRule type="dataBar" priority="39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{9006a4a2-1eb4-41e3-b30d-25cb0b42d19b}</x14:id>
        </ext>
      </extLst>
    </cfRule>
  </conditionalFormatting>
  <conditionalFormatting sqref="AB6:AB32">
    <cfRule type="dataBar" priority="4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{30839f56-3e4b-4dcc-8ccf-291a4ea6375f}</x14:id>
        </ext>
      </extLst>
    </cfRule>
  </conditionalFormatting>
  <conditionalFormatting sqref="Z6:Z32">
    <cfRule type="dataBar" priority="42" dxfId="0">
      <dataBar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{c6e94a57-42d9-4932-9f22-3000cc8b73b5}</x14:id>
        </ext>
      </extLst>
    </cfRule>
  </conditionalFormatting>
  <printOptions/>
  <pageMargins left="0.3993055555555556" right="0.3937007874015748" top="0.1968503937007874" bottom="0.1968503937007874" header="0.11811023622047245" footer="0.11811023622047245"/>
  <pageSetup horizontalDpi="300" verticalDpi="300" orientation="landscape" paperSize="9" r:id="rId1"/>
  <ignoredErrors>
    <ignoredError sqref="C36:C4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e374cc-ab94-43ad-8a48-65d25dece0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AA12:AA31</xm:sqref>
        </x14:conditionalFormatting>
        <x14:conditionalFormatting xmlns:xm="http://schemas.microsoft.com/office/excel/2006/main">
          <x14:cfRule type="dataBar" id="{c4ab166b-a6b0-4296-8c8d-d010705823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Z6:AA32</xm:sqref>
        </x14:conditionalFormatting>
        <x14:conditionalFormatting xmlns:xm="http://schemas.microsoft.com/office/excel/2006/main">
          <x14:cfRule type="dataBar" id="{99d736a4-a103-42ca-84ac-5a9a5072c7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AB6:AB32</xm:sqref>
        </x14:conditionalFormatting>
        <x14:conditionalFormatting xmlns:xm="http://schemas.microsoft.com/office/excel/2006/main">
          <x14:cfRule type="dataBar" id="{2b1a098c-62f4-4e35-a69d-3c091dd744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AA6:AA32</xm:sqref>
        </x14:conditionalFormatting>
        <x14:conditionalFormatting xmlns:xm="http://schemas.microsoft.com/office/excel/2006/main">
          <x14:cfRule type="dataBar" id="{9006a4a2-1eb4-41e3-b30d-25cb0b42d1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AA6:AA11 AA32</xm:sqref>
        </x14:conditionalFormatting>
        <x14:conditionalFormatting xmlns:xm="http://schemas.microsoft.com/office/excel/2006/main">
          <x14:cfRule type="dataBar" id="{30839f56-3e4b-4dcc-8ccf-291a4ea637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AB6:AB32</xm:sqref>
        </x14:conditionalFormatting>
        <x14:conditionalFormatting xmlns:xm="http://schemas.microsoft.com/office/excel/2006/main">
          <x14:cfRule type="dataBar" id="{c6e94a57-42d9-4932-9f22-3000cc8b73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Z6:Z32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A1" sqref="A1:AE1"/>
    </sheetView>
  </sheetViews>
  <sheetFormatPr defaultColWidth="9.00390625" defaultRowHeight="12.75"/>
  <cols>
    <col min="1" max="1" width="9.75390625" style="8" customWidth="1"/>
    <col min="2" max="2" width="5.875" style="8" customWidth="1"/>
    <col min="3" max="3" width="7.875" style="8" customWidth="1"/>
    <col min="4" max="4" width="5.75390625" style="8" customWidth="1"/>
    <col min="5" max="5" width="8.75390625" style="8" customWidth="1"/>
    <col min="6" max="6" width="5.75390625" style="8" customWidth="1"/>
    <col min="7" max="7" width="8.75390625" style="8" customWidth="1"/>
    <col min="8" max="8" width="5.75390625" style="8" customWidth="1"/>
    <col min="9" max="9" width="8.75390625" style="8" customWidth="1"/>
    <col min="10" max="10" width="5.75390625" style="8" customWidth="1"/>
    <col min="11" max="11" width="8.75390625" style="8" customWidth="1"/>
    <col min="12" max="12" width="9.25390625" style="8" customWidth="1"/>
    <col min="13" max="13" width="8.75390625" style="8" customWidth="1"/>
    <col min="14" max="14" width="6.75390625" style="8" customWidth="1"/>
    <col min="15" max="15" width="8.625" style="8" customWidth="1"/>
    <col min="16" max="16" width="9.125" style="8" customWidth="1"/>
    <col min="17" max="17" width="8.75390625" style="8" customWidth="1"/>
    <col min="18" max="16384" width="9.125" style="8" customWidth="1"/>
  </cols>
  <sheetData>
    <row r="1" spans="1:31" ht="20.25" customHeight="1">
      <c r="A1" s="106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ht="0.75" customHeight="1"/>
    <row r="3" spans="1:17" ht="18" customHeight="1">
      <c r="A3" s="108" t="s">
        <v>55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9.5" customHeight="1">
      <c r="A4" s="110" t="s">
        <v>13</v>
      </c>
      <c r="B4" s="100" t="s">
        <v>38</v>
      </c>
      <c r="C4" s="100" t="s">
        <v>44</v>
      </c>
      <c r="D4" s="103" t="s">
        <v>14</v>
      </c>
      <c r="E4" s="104"/>
      <c r="F4" s="104"/>
      <c r="G4" s="104"/>
      <c r="H4" s="104"/>
      <c r="I4" s="104"/>
      <c r="J4" s="104"/>
      <c r="K4" s="105"/>
      <c r="L4" s="100" t="s">
        <v>19</v>
      </c>
      <c r="M4" s="100" t="s">
        <v>20</v>
      </c>
      <c r="N4" s="103" t="s">
        <v>39</v>
      </c>
      <c r="O4" s="105"/>
      <c r="P4" s="100" t="s">
        <v>21</v>
      </c>
      <c r="Q4" s="100" t="s">
        <v>18</v>
      </c>
    </row>
    <row r="5" spans="1:17" ht="15" customHeight="1">
      <c r="A5" s="111"/>
      <c r="B5" s="101"/>
      <c r="C5" s="101"/>
      <c r="D5" s="103" t="s">
        <v>35</v>
      </c>
      <c r="E5" s="105"/>
      <c r="F5" s="103" t="s">
        <v>56</v>
      </c>
      <c r="G5" s="105"/>
      <c r="H5" s="103" t="s">
        <v>57</v>
      </c>
      <c r="I5" s="105"/>
      <c r="J5" s="103" t="s">
        <v>36</v>
      </c>
      <c r="K5" s="105"/>
      <c r="L5" s="101"/>
      <c r="M5" s="101"/>
      <c r="N5" s="100" t="s">
        <v>17</v>
      </c>
      <c r="O5" s="100" t="s">
        <v>41</v>
      </c>
      <c r="P5" s="101"/>
      <c r="Q5" s="101"/>
    </row>
    <row r="6" spans="1:17" ht="27" customHeight="1">
      <c r="A6" s="112"/>
      <c r="B6" s="102"/>
      <c r="C6" s="102"/>
      <c r="D6" s="21" t="s">
        <v>15</v>
      </c>
      <c r="E6" s="21" t="s">
        <v>16</v>
      </c>
      <c r="F6" s="21" t="s">
        <v>15</v>
      </c>
      <c r="G6" s="21" t="s">
        <v>16</v>
      </c>
      <c r="H6" s="21" t="s">
        <v>15</v>
      </c>
      <c r="I6" s="21" t="s">
        <v>16</v>
      </c>
      <c r="J6" s="21" t="s">
        <v>15</v>
      </c>
      <c r="K6" s="21" t="s">
        <v>16</v>
      </c>
      <c r="L6" s="102"/>
      <c r="M6" s="102"/>
      <c r="N6" s="102"/>
      <c r="O6" s="102"/>
      <c r="P6" s="102"/>
      <c r="Q6" s="102"/>
    </row>
    <row r="7" spans="1:17" ht="15" customHeight="1">
      <c r="A7" s="45" t="s">
        <v>60</v>
      </c>
      <c r="B7" s="22">
        <f>'МЭ-31'!AA54</f>
        <v>27</v>
      </c>
      <c r="C7" s="22">
        <f>'МЭ-31'!AA54</f>
        <v>27</v>
      </c>
      <c r="D7" s="22" t="e">
        <f>DCOUNTA('МЭ-31'!B5:Y33,'МЭ-31'!B3,'Ввод данных2'!D4:L5)</f>
        <v>#VALUE!</v>
      </c>
      <c r="E7" s="23" t="e">
        <f>D7/B7</f>
        <v>#VALUE!</v>
      </c>
      <c r="F7" s="22" t="e">
        <f>DCOUNTA('МЭ-31'!B5:Y33,'МЭ-31'!B3,'Ввод данных2'!F4:L5)-D7</f>
        <v>#VALUE!</v>
      </c>
      <c r="G7" s="23" t="e">
        <f>F7/B7</f>
        <v>#VALUE!</v>
      </c>
      <c r="H7" s="22" t="e">
        <f>DCOUNTA('МЭ-31'!B5:Y33,'МЭ-31'!B3,'Ввод данных2'!I4:L5)-D7-F7</f>
        <v>#VALUE!</v>
      </c>
      <c r="I7" s="23" t="e">
        <f>H7/B7</f>
        <v>#VALUE!</v>
      </c>
      <c r="J7" s="22" t="e">
        <f>B7-H7-F7-D7</f>
        <v>#VALUE!</v>
      </c>
      <c r="K7" s="23" t="e">
        <f>J7/B7</f>
        <v>#VALUE!</v>
      </c>
      <c r="L7" s="23">
        <f>'МЭ-31'!AB37</f>
        <v>0.7037037037037037</v>
      </c>
      <c r="M7" s="23">
        <f>((B7-'МЭ-31'!AA61)/B7)*100%</f>
        <v>0.4444444444444444</v>
      </c>
      <c r="N7" s="22" t="e">
        <f>('МЭ-31'!#REF!)</f>
        <v>#REF!</v>
      </c>
      <c r="O7" s="22" t="e">
        <f>('МЭ-31'!#REF!)</f>
        <v>#REF!</v>
      </c>
      <c r="P7" s="23">
        <f>'МЭ-31'!AB39</f>
        <v>0.826278659611993</v>
      </c>
      <c r="Q7" s="29">
        <f>'МЭ-31'!AB41</f>
        <v>0.3333333333333333</v>
      </c>
    </row>
    <row r="8" spans="1:17" ht="15" customHeight="1">
      <c r="A8" s="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" customHeight="1">
      <c r="A9" s="25" t="s">
        <v>40</v>
      </c>
      <c r="B9" s="26">
        <f>SUM(B7:B8)</f>
        <v>27</v>
      </c>
      <c r="C9" s="22">
        <f>SUM(C7:C8)</f>
        <v>27</v>
      </c>
      <c r="D9" s="26" t="e">
        <f>SUM(D7:D8)</f>
        <v>#VALUE!</v>
      </c>
      <c r="E9" s="23" t="e">
        <f>AVERAGE(E7:E8)</f>
        <v>#VALUE!</v>
      </c>
      <c r="F9" s="27" t="e">
        <f>SUM(F7:F8)</f>
        <v>#VALUE!</v>
      </c>
      <c r="G9" s="23" t="e">
        <f>AVERAGE(G7:G8)</f>
        <v>#VALUE!</v>
      </c>
      <c r="H9" s="26" t="e">
        <f>SUM(H7:H8)</f>
        <v>#VALUE!</v>
      </c>
      <c r="I9" s="23" t="e">
        <f>AVERAGE(I7:I8)</f>
        <v>#VALUE!</v>
      </c>
      <c r="J9" s="26" t="e">
        <f>SUM(J7:J8)</f>
        <v>#VALUE!</v>
      </c>
      <c r="K9" s="23" t="e">
        <f>AVERAGE(K7:K8)</f>
        <v>#VALUE!</v>
      </c>
      <c r="L9" s="23">
        <f>AVERAGE(L7:L8)</f>
        <v>0.7037037037037037</v>
      </c>
      <c r="M9" s="23">
        <f>AVERAGE(M7:M8)</f>
        <v>0.4444444444444444</v>
      </c>
      <c r="N9" s="28" t="e">
        <f>SUM(N7:N8)</f>
        <v>#REF!</v>
      </c>
      <c r="O9" s="26" t="e">
        <f>SUM(O7:O8)</f>
        <v>#REF!</v>
      </c>
      <c r="P9" s="23">
        <f>AVERAGE(P7:P8)</f>
        <v>0.826278659611993</v>
      </c>
      <c r="Q9" s="30">
        <f>AVERAGE(Q7:Q8)</f>
        <v>0.3333333333333333</v>
      </c>
    </row>
    <row r="10" spans="1:17" ht="15" customHeight="1">
      <c r="A10" s="2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5" customHeight="1">
      <c r="A11" s="24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7.25" customHeight="1">
      <c r="A14" s="99" t="s">
        <v>59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54" t="s">
        <v>58</v>
      </c>
      <c r="N14" s="54"/>
      <c r="O14" s="54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18">
    <mergeCell ref="A1:AE1"/>
    <mergeCell ref="A3:Q3"/>
    <mergeCell ref="L4:L6"/>
    <mergeCell ref="M4:M6"/>
    <mergeCell ref="N4:O4"/>
    <mergeCell ref="N5:N6"/>
    <mergeCell ref="O5:O6"/>
    <mergeCell ref="A4:A6"/>
    <mergeCell ref="B4:B6"/>
    <mergeCell ref="C4:C6"/>
    <mergeCell ref="A14:L14"/>
    <mergeCell ref="P4:P6"/>
    <mergeCell ref="Q4:Q6"/>
    <mergeCell ref="D4:K4"/>
    <mergeCell ref="D5:E5"/>
    <mergeCell ref="F5:G5"/>
    <mergeCell ref="H5:I5"/>
    <mergeCell ref="J5:K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"/>
  <sheetViews>
    <sheetView zoomScalePageLayoutView="0" workbookViewId="0" topLeftCell="D1">
      <selection activeCell="G4" sqref="G4:L5"/>
    </sheetView>
  </sheetViews>
  <sheetFormatPr defaultColWidth="9.00390625" defaultRowHeight="12.75"/>
  <sheetData>
    <row r="4" spans="2:12" ht="12.75">
      <c r="B4" s="11">
        <v>10</v>
      </c>
      <c r="C4" s="11">
        <v>9</v>
      </c>
      <c r="D4" s="11">
        <v>8</v>
      </c>
      <c r="E4" s="11">
        <v>7</v>
      </c>
      <c r="F4" s="11">
        <v>6</v>
      </c>
      <c r="G4" s="11">
        <v>5</v>
      </c>
      <c r="H4" s="12">
        <v>4</v>
      </c>
      <c r="I4" s="12">
        <v>3</v>
      </c>
      <c r="J4" s="12">
        <v>2</v>
      </c>
      <c r="K4" s="12">
        <v>1</v>
      </c>
      <c r="L4" s="12">
        <v>0</v>
      </c>
    </row>
    <row r="5" spans="2:12" ht="12.75"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8"/>
  <sheetViews>
    <sheetView zoomScalePageLayoutView="0" workbookViewId="0" topLeftCell="A1">
      <selection activeCell="E14" sqref="E14"/>
    </sheetView>
  </sheetViews>
  <sheetFormatPr defaultColWidth="9.00390625" defaultRowHeight="12.75"/>
  <cols>
    <col min="4" max="4" width="9.875" style="0" customWidth="1"/>
  </cols>
  <sheetData>
    <row r="4" ht="13.5" thickBot="1"/>
    <row r="5" spans="2:5" ht="13.5" thickBot="1">
      <c r="B5" s="113" t="s">
        <v>12</v>
      </c>
      <c r="C5" s="114"/>
      <c r="D5" s="114"/>
      <c r="E5" s="7"/>
    </row>
    <row r="6" ht="13.5" thickBot="1"/>
    <row r="7" spans="2:6" ht="44.25" customHeight="1">
      <c r="B7" s="1" t="s">
        <v>4</v>
      </c>
      <c r="C7" s="2" t="s">
        <v>5</v>
      </c>
      <c r="D7" s="2" t="s">
        <v>6</v>
      </c>
      <c r="E7" s="2" t="s">
        <v>7</v>
      </c>
      <c r="F7" s="3" t="s">
        <v>8</v>
      </c>
    </row>
    <row r="8" spans="2:6" ht="13.5" thickBot="1">
      <c r="B8" s="4">
        <v>0</v>
      </c>
      <c r="C8" s="5">
        <v>0</v>
      </c>
      <c r="D8" s="5">
        <v>0</v>
      </c>
      <c r="E8" s="5">
        <v>0</v>
      </c>
      <c r="F8" s="6">
        <v>0</v>
      </c>
    </row>
  </sheetData>
  <sheetProtection password="C669" sheet="1" objects="1" scenarios="1"/>
  <mergeCells count="1">
    <mergeCell ref="B5:D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2_210</dc:creator>
  <cp:keywords/>
  <dc:description/>
  <cp:lastModifiedBy>User</cp:lastModifiedBy>
  <cp:lastPrinted>2024-04-03T09:07:57Z</cp:lastPrinted>
  <dcterms:created xsi:type="dcterms:W3CDTF">2001-07-28T00:43:23Z</dcterms:created>
  <dcterms:modified xsi:type="dcterms:W3CDTF">2024-04-03T14:30:09Z</dcterms:modified>
  <cp:category/>
  <cp:version/>
  <cp:contentType/>
  <cp:contentStatus/>
</cp:coreProperties>
</file>