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1965" windowWidth="15480" windowHeight="6990" activeTab="0"/>
  </bookViews>
  <sheets>
    <sheet name="ПР-31" sheetId="1" r:id="rId1"/>
    <sheet name="ИТОГИ" sheetId="2" r:id="rId2"/>
    <sheet name="Ввод данных2" sheetId="3" state="hidden" r:id="rId3"/>
    <sheet name="Ввод данных" sheetId="4" r:id="rId4"/>
  </sheets>
  <definedNames>
    <definedName name="_xlfn.AGGREGATE" hidden="1">#NAME?</definedName>
  </definedNames>
  <calcPr fullCalcOnLoad="1"/>
</workbook>
</file>

<file path=xl/comments4.xml><?xml version="1.0" encoding="utf-8"?>
<comments xmlns="http://schemas.openxmlformats.org/spreadsheetml/2006/main">
  <authors>
    <author>2_210</author>
  </authors>
  <commentList>
    <comment ref="E5" authorId="0">
      <text>
        <r>
          <rPr>
            <sz val="10"/>
            <rFont val="Tahoma"/>
            <family val="2"/>
          </rPr>
          <t xml:space="preserve">Число учебных часов ввести самостоятельно
</t>
        </r>
      </text>
    </comment>
  </commentList>
</comments>
</file>

<file path=xl/sharedStrings.xml><?xml version="1.0" encoding="utf-8"?>
<sst xmlns="http://schemas.openxmlformats.org/spreadsheetml/2006/main" count="116" uniqueCount="101">
  <si>
    <t>Учебные предметы</t>
  </si>
  <si>
    <t>Успеваемость по предметам</t>
  </si>
  <si>
    <t>Количество оценок</t>
  </si>
  <si>
    <t>всего</t>
  </si>
  <si>
    <t>из них</t>
  </si>
  <si>
    <t>отличных</t>
  </si>
  <si>
    <t>хороших</t>
  </si>
  <si>
    <t>удовлетворительных</t>
  </si>
  <si>
    <t>плохих</t>
  </si>
  <si>
    <t>неоцененных</t>
  </si>
  <si>
    <t>Посещаемость</t>
  </si>
  <si>
    <t>пропущено учебных часов за месяц</t>
  </si>
  <si>
    <t>Прогулы</t>
  </si>
  <si>
    <t>Число учебных часов за месяц</t>
  </si>
  <si>
    <t>Группа</t>
  </si>
  <si>
    <t>Успеваемость</t>
  </si>
  <si>
    <t>кол.</t>
  </si>
  <si>
    <t>%</t>
  </si>
  <si>
    <t>всего, час</t>
  </si>
  <si>
    <t>Прогулы на челов., час</t>
  </si>
  <si>
    <t>Абсол. успев., %</t>
  </si>
  <si>
    <t>Качеств. успев.,  %</t>
  </si>
  <si>
    <t>Абсол. посеща-емость, %</t>
  </si>
  <si>
    <t>Средний балл</t>
  </si>
  <si>
    <t>Итого 10…………………………………………….</t>
  </si>
  <si>
    <t>Итого 9…………………...…………………………….</t>
  </si>
  <si>
    <t>Итого 8……………………………………………..</t>
  </si>
  <si>
    <t>Итого 7……………………………………………..</t>
  </si>
  <si>
    <t>Итого 6……………………………………………..</t>
  </si>
  <si>
    <t>Итого 5……………………………………………..</t>
  </si>
  <si>
    <t>Итого 4……………………………………………..</t>
  </si>
  <si>
    <t>Итого 3……………………………………………..</t>
  </si>
  <si>
    <t>Итого 2……………………………………………..</t>
  </si>
  <si>
    <t>Итого 1……………………………………………..</t>
  </si>
  <si>
    <t>Итого 0……………………………………………..</t>
  </si>
  <si>
    <t>Итого неоцененных….……………………………</t>
  </si>
  <si>
    <t>"10-9"</t>
  </si>
  <si>
    <t>"3-0"</t>
  </si>
  <si>
    <t>Фамилия, имя, отчество уч-ся</t>
  </si>
  <si>
    <t>Кол-во  уч-ся</t>
  </si>
  <si>
    <t xml:space="preserve">Пропуски </t>
  </si>
  <si>
    <t>Итого:</t>
  </si>
  <si>
    <t>прогулы час</t>
  </si>
  <si>
    <t>Зав. отделением</t>
  </si>
  <si>
    <t>Ср. балл по дисциплине</t>
  </si>
  <si>
    <t>Участв. в ат.</t>
  </si>
  <si>
    <t>Куратор группы</t>
  </si>
  <si>
    <t>Примечания</t>
  </si>
  <si>
    <t>__________________</t>
  </si>
  <si>
    <t>_____________________________________</t>
  </si>
  <si>
    <t>___________</t>
  </si>
  <si>
    <t>Кол-во учащихся</t>
  </si>
  <si>
    <t>К-во уч дней посещаемость</t>
  </si>
  <si>
    <t>№   п-п</t>
  </si>
  <si>
    <t>неув</t>
  </si>
  <si>
    <t>Кол-во уч неудов</t>
  </si>
  <si>
    <t>В ф-ле УО "БГТУ" "ГОМЕЛЬСКОМ ГОСУДАРСТВЕННОМ ПОЛИТЕХНИЧЕСКОМ КОЛЛЕДЖЕ"</t>
  </si>
  <si>
    <t>"10-6"</t>
  </si>
  <si>
    <t>"5-4"</t>
  </si>
  <si>
    <t>О.Д.Бодиловская</t>
  </si>
  <si>
    <t>Зав. отделением             __________________________</t>
  </si>
  <si>
    <t xml:space="preserve">                                 Итоговый отчёт результатов учебной деятельности учащихся за 1 семестр 2022-2023 учебного года, группы ПР-31</t>
  </si>
  <si>
    <t>ПР-31</t>
  </si>
  <si>
    <t>ФК и здоровье</t>
  </si>
  <si>
    <t>Берченко Вероника Андреевна</t>
  </si>
  <si>
    <t>Борисенко Дарья Ивановна</t>
  </si>
  <si>
    <t>Габриков Алексей Александрович</t>
  </si>
  <si>
    <t>Горошко Артем Дмитриевич</t>
  </si>
  <si>
    <t>Гоцманов Андрей Александрович</t>
  </si>
  <si>
    <t>Грузд Дмитрий Олегович</t>
  </si>
  <si>
    <t>Джалый Максим Владимирович</t>
  </si>
  <si>
    <t>Довготелес Александра Александровна</t>
  </si>
  <si>
    <t>Кацора Кристина Вячеславовна</t>
  </si>
  <si>
    <t>Куликовский Артем Игоревич</t>
  </si>
  <si>
    <t>Купреенко Анастасия Александровна</t>
  </si>
  <si>
    <t>Лаворенко Ольга Николаевна</t>
  </si>
  <si>
    <t>Лавренова Анна Михайловна</t>
  </si>
  <si>
    <t>Малый Максим Сергеевич</t>
  </si>
  <si>
    <t>Малюкова Александра Сергеевна</t>
  </si>
  <si>
    <t>Медведева Людмила Викторовна</t>
  </si>
  <si>
    <t>Мозоль Михаил Сергеевич</t>
  </si>
  <si>
    <t>Морозова Ксения Сергеевна</t>
  </si>
  <si>
    <t>Палазник Екатерина Сергеевна</t>
  </si>
  <si>
    <t>Стрижак Валерий Евгеньевич</t>
  </si>
  <si>
    <t>Ткачёва Валерия Васильевна</t>
  </si>
  <si>
    <t>Хамцова Мария Александровна</t>
  </si>
  <si>
    <t>Чухалёнок Никита Дмитриевич</t>
  </si>
  <si>
    <t>Шарай Анастасия Сергеевна</t>
  </si>
  <si>
    <t>Якубовский Кирилл Семенович</t>
  </si>
  <si>
    <t>Якуб Екатерина Юрьевна</t>
  </si>
  <si>
    <t>Экономика организаций</t>
  </si>
  <si>
    <t xml:space="preserve">Техн. пр-ва мебели  </t>
  </si>
  <si>
    <t>Осн. предпринимат.</t>
  </si>
  <si>
    <t>ТОМиСИ</t>
  </si>
  <si>
    <t>Осн.автоматизации пр.</t>
  </si>
  <si>
    <t>Спец.оборудование МП</t>
  </si>
  <si>
    <t>Проектирование МП</t>
  </si>
  <si>
    <t>Л.Г.Билаш</t>
  </si>
  <si>
    <t>Е.А.Савенко</t>
  </si>
  <si>
    <t>Отчёт результатов учебной деятельности учащихся за 7 семестр 2023-2024 учебного года, группы МП-41</t>
  </si>
  <si>
    <t>Производ технологи пр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</si>
</sst>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%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64">
    <font>
      <sz val="10"/>
      <name val="Arial Cyr"/>
      <family val="0"/>
    </font>
    <font>
      <sz val="8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0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10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6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6"/>
      <name val="Verdana"/>
      <family val="2"/>
    </font>
    <font>
      <sz val="8"/>
      <name val="GOST type A"/>
      <family val="2"/>
    </font>
    <font>
      <sz val="7"/>
      <name val="GOST type A"/>
      <family val="2"/>
    </font>
    <font>
      <sz val="6"/>
      <name val="Calibri"/>
      <family val="2"/>
    </font>
    <font>
      <sz val="7"/>
      <color indexed="8"/>
      <name val="Verdana"/>
      <family val="2"/>
    </font>
    <font>
      <sz val="6"/>
      <name val="Arial Cyr"/>
      <family val="0"/>
    </font>
    <font>
      <i/>
      <sz val="7"/>
      <name val="ISOCPEUR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6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 applyProtection="1">
      <alignment/>
      <protection locked="0"/>
    </xf>
    <xf numFmtId="2" fontId="11" fillId="0" borderId="0" xfId="57" applyNumberFormat="1" applyFont="1" applyBorder="1" applyAlignment="1">
      <alignment/>
    </xf>
    <xf numFmtId="0" fontId="13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/>
      <protection/>
    </xf>
    <xf numFmtId="10" fontId="15" fillId="0" borderId="17" xfId="0" applyNumberFormat="1" applyFont="1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0" fontId="16" fillId="0" borderId="19" xfId="0" applyFont="1" applyBorder="1" applyAlignment="1" applyProtection="1">
      <alignment horizontal="right"/>
      <protection/>
    </xf>
    <xf numFmtId="0" fontId="16" fillId="0" borderId="17" xfId="0" applyFont="1" applyBorder="1" applyAlignment="1" applyProtection="1">
      <alignment/>
      <protection/>
    </xf>
    <xf numFmtId="0" fontId="16" fillId="0" borderId="17" xfId="0" applyNumberFormat="1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2" fontId="15" fillId="0" borderId="17" xfId="0" applyNumberFormat="1" applyFont="1" applyBorder="1" applyAlignment="1" applyProtection="1">
      <alignment/>
      <protection/>
    </xf>
    <xf numFmtId="2" fontId="16" fillId="0" borderId="17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2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19" xfId="0" applyFont="1" applyFill="1" applyBorder="1" applyAlignment="1" applyProtection="1">
      <alignment horizontal="center"/>
      <protection locked="0"/>
    </xf>
    <xf numFmtId="183" fontId="8" fillId="0" borderId="17" xfId="0" applyNumberFormat="1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1" fontId="17" fillId="0" borderId="17" xfId="0" applyNumberFormat="1" applyFont="1" applyBorder="1" applyAlignment="1" applyProtection="1">
      <alignment horizontal="center" vertical="center"/>
      <protection/>
    </xf>
    <xf numFmtId="1" fontId="17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>
      <alignment/>
    </xf>
    <xf numFmtId="0" fontId="17" fillId="0" borderId="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>
      <alignment/>
    </xf>
    <xf numFmtId="0" fontId="17" fillId="0" borderId="22" xfId="0" applyFont="1" applyBorder="1" applyAlignment="1">
      <alignment horizontal="center" vertical="center" wrapText="1"/>
    </xf>
    <xf numFmtId="0" fontId="12" fillId="0" borderId="18" xfId="0" applyFont="1" applyBorder="1" applyAlignment="1" applyProtection="1">
      <alignment/>
      <protection locked="0"/>
    </xf>
    <xf numFmtId="1" fontId="17" fillId="0" borderId="18" xfId="0" applyNumberFormat="1" applyFont="1" applyBorder="1" applyAlignment="1" applyProtection="1">
      <alignment horizontal="center" vertical="center"/>
      <protection/>
    </xf>
    <xf numFmtId="2" fontId="19" fillId="0" borderId="23" xfId="0" applyNumberFormat="1" applyFont="1" applyBorder="1" applyAlignment="1" applyProtection="1">
      <alignment horizontal="center" vertical="center"/>
      <protection/>
    </xf>
    <xf numFmtId="2" fontId="19" fillId="0" borderId="24" xfId="0" applyNumberFormat="1" applyFont="1" applyBorder="1" applyAlignment="1" applyProtection="1">
      <alignment horizontal="center" vertical="center"/>
      <protection/>
    </xf>
    <xf numFmtId="0" fontId="18" fillId="0" borderId="25" xfId="0" applyFont="1" applyBorder="1" applyAlignment="1">
      <alignment horizontal="left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17" xfId="0" applyFont="1" applyBorder="1" applyAlignment="1">
      <alignment vertical="center" textRotation="90" wrapText="1"/>
    </xf>
    <xf numFmtId="0" fontId="7" fillId="0" borderId="18" xfId="0" applyFont="1" applyBorder="1" applyAlignment="1" applyProtection="1">
      <alignment/>
      <protection locked="0"/>
    </xf>
    <xf numFmtId="183" fontId="11" fillId="0" borderId="19" xfId="0" applyNumberFormat="1" applyFont="1" applyBorder="1" applyAlignment="1" applyProtection="1">
      <alignment horizontal="center"/>
      <protection/>
    </xf>
    <xf numFmtId="0" fontId="62" fillId="36" borderId="17" xfId="0" applyFont="1" applyFill="1" applyBorder="1" applyAlignment="1">
      <alignment horizontal="right"/>
    </xf>
    <xf numFmtId="0" fontId="24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vertical="center" wrapText="1"/>
    </xf>
    <xf numFmtId="0" fontId="23" fillId="36" borderId="17" xfId="0" applyFont="1" applyFill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17" fillId="0" borderId="0" xfId="0" applyFont="1" applyBorder="1" applyAlignment="1">
      <alignment/>
    </xf>
    <xf numFmtId="10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2" fontId="13" fillId="0" borderId="0" xfId="57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10" fontId="13" fillId="0" borderId="0" xfId="57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0" fontId="25" fillId="0" borderId="0" xfId="0" applyFont="1" applyAlignment="1" applyProtection="1">
      <alignment horizontal="center" vertical="center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7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15" fillId="0" borderId="28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/>
      <protection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30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15" fillId="0" borderId="32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31" xfId="0" applyFont="1" applyBorder="1" applyAlignment="1" applyProtection="1">
      <alignment horizontal="center" vertical="center" wrapText="1"/>
      <protection/>
    </xf>
    <xf numFmtId="0" fontId="0" fillId="37" borderId="33" xfId="0" applyFill="1" applyBorder="1" applyAlignment="1">
      <alignment horizontal="center"/>
    </xf>
    <xf numFmtId="0" fontId="0" fillId="37" borderId="23" xfId="0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2"/>
  <sheetViews>
    <sheetView tabSelected="1" view="pageLayout" zoomScale="130" zoomScaleNormal="125" zoomScalePageLayoutView="130" workbookViewId="0" topLeftCell="A4">
      <selection activeCell="D32" sqref="D32"/>
    </sheetView>
  </sheetViews>
  <sheetFormatPr defaultColWidth="9.00390625" defaultRowHeight="12.75"/>
  <cols>
    <col min="1" max="1" width="2.375" style="0" customWidth="1"/>
    <col min="2" max="2" width="26.625" style="0" customWidth="1"/>
    <col min="3" max="10" width="3.375" style="0" customWidth="1"/>
    <col min="11" max="11" width="3.625" style="0" customWidth="1"/>
    <col min="12" max="13" width="1.37890625" style="0" customWidth="1"/>
    <col min="14" max="14" width="1.00390625" style="0" customWidth="1"/>
    <col min="15" max="17" width="1.25" style="0" customWidth="1"/>
    <col min="18" max="18" width="1.37890625" style="0" customWidth="1"/>
    <col min="19" max="19" width="4.375" style="0" customWidth="1"/>
    <col min="20" max="30" width="3.375" style="0" customWidth="1"/>
    <col min="31" max="31" width="5.375" style="0" customWidth="1"/>
    <col min="32" max="32" width="5.125" style="0" customWidth="1"/>
    <col min="33" max="33" width="13.75390625" style="0" customWidth="1"/>
  </cols>
  <sheetData>
    <row r="1" spans="2:33" ht="12" customHeight="1">
      <c r="B1" s="78" t="s">
        <v>99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</row>
    <row r="2" ht="6.75" customHeight="1" hidden="1"/>
    <row r="3" spans="1:33" ht="9" customHeight="1">
      <c r="A3" s="80" t="s">
        <v>53</v>
      </c>
      <c r="B3" s="69" t="s">
        <v>38</v>
      </c>
      <c r="C3" s="82" t="s">
        <v>0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3" t="s">
        <v>2</v>
      </c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4" t="s">
        <v>10</v>
      </c>
      <c r="AF3" s="84"/>
      <c r="AG3" s="69" t="s">
        <v>23</v>
      </c>
    </row>
    <row r="4" spans="1:33" ht="59.25" customHeight="1">
      <c r="A4" s="80"/>
      <c r="B4" s="70"/>
      <c r="C4" s="65" t="s">
        <v>90</v>
      </c>
      <c r="D4" s="65" t="s">
        <v>92</v>
      </c>
      <c r="E4" s="65" t="s">
        <v>91</v>
      </c>
      <c r="F4" s="65" t="s">
        <v>63</v>
      </c>
      <c r="G4" s="65" t="s">
        <v>93</v>
      </c>
      <c r="H4" s="65" t="s">
        <v>94</v>
      </c>
      <c r="I4" s="65" t="s">
        <v>95</v>
      </c>
      <c r="J4" s="65" t="s">
        <v>96</v>
      </c>
      <c r="K4" s="58" t="s">
        <v>100</v>
      </c>
      <c r="L4" s="58"/>
      <c r="M4" s="58"/>
      <c r="N4" s="58"/>
      <c r="O4" s="58"/>
      <c r="P4" s="58"/>
      <c r="Q4" s="59"/>
      <c r="R4" s="58"/>
      <c r="S4" s="85" t="s">
        <v>4</v>
      </c>
      <c r="T4" s="85"/>
      <c r="U4" s="85"/>
      <c r="V4" s="85"/>
      <c r="W4" s="85"/>
      <c r="X4" s="85"/>
      <c r="Y4" s="85"/>
      <c r="Z4" s="85"/>
      <c r="AA4" s="85"/>
      <c r="AB4" s="85"/>
      <c r="AC4" s="85"/>
      <c r="AD4" s="86"/>
      <c r="AE4" s="72" t="s">
        <v>11</v>
      </c>
      <c r="AF4" s="73"/>
      <c r="AG4" s="70"/>
    </row>
    <row r="5" spans="1:33" ht="10.5" customHeight="1">
      <c r="A5" s="81"/>
      <c r="B5" s="71"/>
      <c r="C5" s="87" t="s">
        <v>1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9"/>
      <c r="S5" s="22" t="s">
        <v>3</v>
      </c>
      <c r="T5" s="17">
        <v>10</v>
      </c>
      <c r="U5" s="17">
        <v>9</v>
      </c>
      <c r="V5" s="17">
        <v>8</v>
      </c>
      <c r="W5" s="17">
        <v>7</v>
      </c>
      <c r="X5" s="17">
        <v>6</v>
      </c>
      <c r="Y5" s="17">
        <v>5</v>
      </c>
      <c r="Z5" s="17">
        <v>4</v>
      </c>
      <c r="AA5" s="17">
        <v>3</v>
      </c>
      <c r="AB5" s="17">
        <v>2</v>
      </c>
      <c r="AC5" s="17">
        <v>1</v>
      </c>
      <c r="AD5" s="17">
        <v>0</v>
      </c>
      <c r="AE5" s="52" t="s">
        <v>3</v>
      </c>
      <c r="AF5" s="52" t="s">
        <v>54</v>
      </c>
      <c r="AG5" s="71"/>
    </row>
    <row r="6" spans="1:35" ht="11.25" customHeight="1">
      <c r="A6" s="63">
        <v>1</v>
      </c>
      <c r="B6" s="64" t="s">
        <v>64</v>
      </c>
      <c r="C6" s="40">
        <v>6</v>
      </c>
      <c r="D6" s="40">
        <v>7</v>
      </c>
      <c r="E6" s="40">
        <v>8</v>
      </c>
      <c r="F6" s="40">
        <v>6</v>
      </c>
      <c r="G6" s="40">
        <v>5</v>
      </c>
      <c r="H6" s="40">
        <v>7</v>
      </c>
      <c r="I6" s="40">
        <v>8</v>
      </c>
      <c r="J6" s="40">
        <v>5</v>
      </c>
      <c r="K6" s="40">
        <v>10</v>
      </c>
      <c r="L6" s="40"/>
      <c r="M6" s="40"/>
      <c r="N6" s="40"/>
      <c r="O6" s="40"/>
      <c r="P6" s="40"/>
      <c r="Q6" s="40"/>
      <c r="R6" s="40"/>
      <c r="S6" s="14">
        <f>COUNT(C6:R6)</f>
        <v>9</v>
      </c>
      <c r="T6" s="14">
        <f>IF($S6&lt;&gt;"",COUNTIF($C6:$R6,10),"")</f>
        <v>1</v>
      </c>
      <c r="U6" s="14">
        <f aca="true" t="shared" si="0" ref="U6:U31">IF($S6&lt;&gt;"",COUNTIF($C6:$R6,9),"")</f>
        <v>0</v>
      </c>
      <c r="V6" s="14">
        <f aca="true" t="shared" si="1" ref="V6:V31">IF($S6&lt;&gt;"",COUNTIF($C6:$R6,8),"")</f>
        <v>2</v>
      </c>
      <c r="W6" s="14">
        <f aca="true" t="shared" si="2" ref="W6:W31">IF($S6&lt;&gt;"",COUNTIF($C6:$R6,7),"")</f>
        <v>2</v>
      </c>
      <c r="X6" s="14">
        <f aca="true" t="shared" si="3" ref="X6:X31">IF($S6&lt;&gt;"",COUNTIF($C6:$R6,6),"")</f>
        <v>2</v>
      </c>
      <c r="Y6" s="14">
        <f aca="true" t="shared" si="4" ref="Y6:Y31">IF($S6&lt;&gt;"",COUNTIF($C6:$R6,5),"")</f>
        <v>2</v>
      </c>
      <c r="Z6" s="14">
        <f aca="true" t="shared" si="5" ref="Z6:Z31">IF($S6&lt;&gt;"",COUNTIF($C6:$R6,4),"")</f>
        <v>0</v>
      </c>
      <c r="AA6" s="14">
        <f aca="true" t="shared" si="6" ref="AA6:AA31">IF($S6&lt;&gt;"",COUNTIF($C6:$R6,3),"")</f>
        <v>0</v>
      </c>
      <c r="AB6" s="14">
        <f aca="true" t="shared" si="7" ref="AB6:AB31">IF($S6&lt;&gt;"",COUNTIF($C6:$R6,2),"")</f>
        <v>0</v>
      </c>
      <c r="AC6" s="14">
        <f aca="true" t="shared" si="8" ref="AC6:AC31">IF($S6&lt;&gt;"",COUNTIF($C6:$R6,1),"")</f>
        <v>0</v>
      </c>
      <c r="AD6" s="51">
        <f aca="true" t="shared" si="9" ref="AD6:AD31">IF($S6&lt;&gt;"",COUNTIF($C6:$R6,0),"")</f>
        <v>0</v>
      </c>
      <c r="AE6" s="62">
        <v>169</v>
      </c>
      <c r="AF6" s="62">
        <v>2</v>
      </c>
      <c r="AG6" s="61">
        <f aca="true" t="shared" si="10" ref="AG6:AG31">AVERAGE(C6:R6)</f>
        <v>6.888888888888889</v>
      </c>
      <c r="AH6">
        <f>SUM(AB6:AD6)</f>
        <v>0</v>
      </c>
      <c r="AI6">
        <f>SUM(AA6:AD6)</f>
        <v>0</v>
      </c>
    </row>
    <row r="7" spans="1:35" ht="11.25" customHeight="1">
      <c r="A7" s="63">
        <v>2</v>
      </c>
      <c r="B7" s="64" t="s">
        <v>65</v>
      </c>
      <c r="C7" s="40">
        <v>6</v>
      </c>
      <c r="D7" s="40">
        <v>6</v>
      </c>
      <c r="E7" s="40">
        <v>4</v>
      </c>
      <c r="F7" s="40">
        <v>7</v>
      </c>
      <c r="G7" s="40">
        <v>6</v>
      </c>
      <c r="H7" s="40">
        <v>5</v>
      </c>
      <c r="I7" s="40">
        <v>7</v>
      </c>
      <c r="J7" s="40">
        <v>5</v>
      </c>
      <c r="K7" s="40">
        <v>9</v>
      </c>
      <c r="L7" s="40"/>
      <c r="M7" s="40"/>
      <c r="N7" s="40"/>
      <c r="O7" s="40"/>
      <c r="P7" s="40"/>
      <c r="Q7" s="40"/>
      <c r="R7" s="40"/>
      <c r="S7" s="14">
        <f aca="true" t="shared" si="11" ref="S7:S31">COUNT(C7:R7)</f>
        <v>9</v>
      </c>
      <c r="T7" s="14">
        <f>IF($S6&lt;&gt;"",COUNTIF($C6:$R6,10),"")</f>
        <v>1</v>
      </c>
      <c r="U7" s="14">
        <f t="shared" si="0"/>
        <v>1</v>
      </c>
      <c r="V7" s="14">
        <f t="shared" si="1"/>
        <v>0</v>
      </c>
      <c r="W7" s="14">
        <f t="shared" si="2"/>
        <v>2</v>
      </c>
      <c r="X7" s="14">
        <f t="shared" si="3"/>
        <v>3</v>
      </c>
      <c r="Y7" s="14">
        <f t="shared" si="4"/>
        <v>2</v>
      </c>
      <c r="Z7" s="14">
        <f t="shared" si="5"/>
        <v>1</v>
      </c>
      <c r="AA7" s="14">
        <f t="shared" si="6"/>
        <v>0</v>
      </c>
      <c r="AB7" s="14">
        <f t="shared" si="7"/>
        <v>0</v>
      </c>
      <c r="AC7" s="14">
        <f t="shared" si="8"/>
        <v>0</v>
      </c>
      <c r="AD7" s="51">
        <f t="shared" si="9"/>
        <v>0</v>
      </c>
      <c r="AE7" s="62">
        <v>133</v>
      </c>
      <c r="AF7" s="62">
        <v>9</v>
      </c>
      <c r="AG7" s="61">
        <f t="shared" si="10"/>
        <v>6.111111111111111</v>
      </c>
      <c r="AH7">
        <f aca="true" t="shared" si="12" ref="AH7:AH31">SUM(AB7:AD7)</f>
        <v>0</v>
      </c>
      <c r="AI7">
        <f aca="true" t="shared" si="13" ref="AI7:AI31">SUM(AA7:AD7)</f>
        <v>0</v>
      </c>
    </row>
    <row r="8" spans="1:35" ht="11.25" customHeight="1">
      <c r="A8" s="63">
        <v>3</v>
      </c>
      <c r="B8" s="64" t="s">
        <v>66</v>
      </c>
      <c r="C8" s="40">
        <v>4</v>
      </c>
      <c r="D8" s="40">
        <v>7</v>
      </c>
      <c r="E8" s="40">
        <v>7</v>
      </c>
      <c r="F8" s="40">
        <v>8</v>
      </c>
      <c r="G8" s="40">
        <v>4</v>
      </c>
      <c r="H8" s="40">
        <v>7</v>
      </c>
      <c r="I8" s="40">
        <v>7</v>
      </c>
      <c r="J8" s="40">
        <v>4</v>
      </c>
      <c r="K8" s="40">
        <v>7</v>
      </c>
      <c r="L8" s="40"/>
      <c r="M8" s="40"/>
      <c r="N8" s="40"/>
      <c r="O8" s="40"/>
      <c r="P8" s="40"/>
      <c r="Q8" s="40"/>
      <c r="R8" s="40"/>
      <c r="S8" s="14">
        <f t="shared" si="11"/>
        <v>9</v>
      </c>
      <c r="T8" s="14">
        <f aca="true" t="shared" si="14" ref="T8:T31">IF($S8&lt;&gt;"",COUNTIF($C8:$R8,10),"")</f>
        <v>0</v>
      </c>
      <c r="U8" s="14">
        <f t="shared" si="0"/>
        <v>0</v>
      </c>
      <c r="V8" s="14">
        <f t="shared" si="1"/>
        <v>1</v>
      </c>
      <c r="W8" s="14">
        <f t="shared" si="2"/>
        <v>5</v>
      </c>
      <c r="X8" s="14">
        <f t="shared" si="3"/>
        <v>0</v>
      </c>
      <c r="Y8" s="14">
        <f t="shared" si="4"/>
        <v>0</v>
      </c>
      <c r="Z8" s="14">
        <f t="shared" si="5"/>
        <v>3</v>
      </c>
      <c r="AA8" s="14">
        <f t="shared" si="6"/>
        <v>0</v>
      </c>
      <c r="AB8" s="14">
        <f t="shared" si="7"/>
        <v>0</v>
      </c>
      <c r="AC8" s="14">
        <f t="shared" si="8"/>
        <v>0</v>
      </c>
      <c r="AD8" s="51">
        <f t="shared" si="9"/>
        <v>0</v>
      </c>
      <c r="AE8" s="62">
        <v>126</v>
      </c>
      <c r="AF8" s="62">
        <v>1</v>
      </c>
      <c r="AG8" s="61">
        <f t="shared" si="10"/>
        <v>6.111111111111111</v>
      </c>
      <c r="AH8">
        <f t="shared" si="12"/>
        <v>0</v>
      </c>
      <c r="AI8">
        <f t="shared" si="13"/>
        <v>0</v>
      </c>
    </row>
    <row r="9" spans="1:35" ht="11.25" customHeight="1">
      <c r="A9" s="63">
        <v>4</v>
      </c>
      <c r="B9" s="64" t="s">
        <v>67</v>
      </c>
      <c r="C9" s="40">
        <v>4</v>
      </c>
      <c r="D9" s="40">
        <v>6</v>
      </c>
      <c r="E9" s="40">
        <v>5</v>
      </c>
      <c r="F9" s="40">
        <v>6</v>
      </c>
      <c r="G9" s="40">
        <v>4</v>
      </c>
      <c r="H9" s="40">
        <v>4</v>
      </c>
      <c r="I9" s="40">
        <v>6</v>
      </c>
      <c r="J9" s="40">
        <v>5</v>
      </c>
      <c r="K9" s="40">
        <v>7</v>
      </c>
      <c r="L9" s="40"/>
      <c r="M9" s="40"/>
      <c r="N9" s="40"/>
      <c r="O9" s="40"/>
      <c r="P9" s="40"/>
      <c r="Q9" s="40"/>
      <c r="R9" s="40"/>
      <c r="S9" s="14">
        <f t="shared" si="11"/>
        <v>9</v>
      </c>
      <c r="T9" s="14">
        <f t="shared" si="14"/>
        <v>0</v>
      </c>
      <c r="U9" s="14">
        <f t="shared" si="0"/>
        <v>0</v>
      </c>
      <c r="V9" s="14">
        <f t="shared" si="1"/>
        <v>0</v>
      </c>
      <c r="W9" s="14">
        <f t="shared" si="2"/>
        <v>1</v>
      </c>
      <c r="X9" s="14">
        <f t="shared" si="3"/>
        <v>3</v>
      </c>
      <c r="Y9" s="14">
        <f t="shared" si="4"/>
        <v>2</v>
      </c>
      <c r="Z9" s="14">
        <f t="shared" si="5"/>
        <v>3</v>
      </c>
      <c r="AA9" s="14">
        <f t="shared" si="6"/>
        <v>0</v>
      </c>
      <c r="AB9" s="14">
        <f t="shared" si="7"/>
        <v>0</v>
      </c>
      <c r="AC9" s="14">
        <f t="shared" si="8"/>
        <v>0</v>
      </c>
      <c r="AD9" s="51">
        <f t="shared" si="9"/>
        <v>0</v>
      </c>
      <c r="AE9" s="62">
        <v>11</v>
      </c>
      <c r="AF9" s="62">
        <v>4</v>
      </c>
      <c r="AG9" s="61">
        <f t="shared" si="10"/>
        <v>5.222222222222222</v>
      </c>
      <c r="AH9">
        <f t="shared" si="12"/>
        <v>0</v>
      </c>
      <c r="AI9">
        <f t="shared" si="13"/>
        <v>0</v>
      </c>
    </row>
    <row r="10" spans="1:35" ht="11.25" customHeight="1">
      <c r="A10" s="63">
        <v>5</v>
      </c>
      <c r="B10" s="64" t="s">
        <v>68</v>
      </c>
      <c r="C10" s="40">
        <v>7</v>
      </c>
      <c r="D10" s="40">
        <v>8</v>
      </c>
      <c r="E10" s="40">
        <v>5</v>
      </c>
      <c r="F10" s="40">
        <v>8</v>
      </c>
      <c r="G10" s="40">
        <v>7</v>
      </c>
      <c r="H10" s="40">
        <v>8</v>
      </c>
      <c r="I10" s="40">
        <v>8</v>
      </c>
      <c r="J10" s="40">
        <v>7</v>
      </c>
      <c r="K10" s="40">
        <v>9</v>
      </c>
      <c r="L10" s="40"/>
      <c r="M10" s="40"/>
      <c r="N10" s="40"/>
      <c r="O10" s="40"/>
      <c r="P10" s="40"/>
      <c r="Q10" s="40"/>
      <c r="R10" s="40"/>
      <c r="S10" s="14">
        <f t="shared" si="11"/>
        <v>9</v>
      </c>
      <c r="T10" s="14">
        <f t="shared" si="14"/>
        <v>0</v>
      </c>
      <c r="U10" s="14">
        <f t="shared" si="0"/>
        <v>1</v>
      </c>
      <c r="V10" s="14">
        <f t="shared" si="1"/>
        <v>4</v>
      </c>
      <c r="W10" s="14">
        <f t="shared" si="2"/>
        <v>3</v>
      </c>
      <c r="X10" s="14">
        <f t="shared" si="3"/>
        <v>0</v>
      </c>
      <c r="Y10" s="14">
        <f t="shared" si="4"/>
        <v>1</v>
      </c>
      <c r="Z10" s="14">
        <f t="shared" si="5"/>
        <v>0</v>
      </c>
      <c r="AA10" s="14">
        <f t="shared" si="6"/>
        <v>0</v>
      </c>
      <c r="AB10" s="14">
        <f t="shared" si="7"/>
        <v>0</v>
      </c>
      <c r="AC10" s="14">
        <f t="shared" si="8"/>
        <v>0</v>
      </c>
      <c r="AD10" s="51">
        <f t="shared" si="9"/>
        <v>0</v>
      </c>
      <c r="AE10" s="62">
        <v>23</v>
      </c>
      <c r="AF10" s="62"/>
      <c r="AG10" s="61">
        <f t="shared" si="10"/>
        <v>7.444444444444445</v>
      </c>
      <c r="AH10">
        <f t="shared" si="12"/>
        <v>0</v>
      </c>
      <c r="AI10">
        <f t="shared" si="13"/>
        <v>0</v>
      </c>
    </row>
    <row r="11" spans="1:35" ht="11.25" customHeight="1">
      <c r="A11" s="63">
        <v>6</v>
      </c>
      <c r="B11" s="64" t="s">
        <v>69</v>
      </c>
      <c r="C11" s="40">
        <v>9</v>
      </c>
      <c r="D11" s="40">
        <v>8</v>
      </c>
      <c r="E11" s="40">
        <v>9</v>
      </c>
      <c r="F11" s="40">
        <v>8</v>
      </c>
      <c r="G11" s="40">
        <v>8</v>
      </c>
      <c r="H11" s="40">
        <v>10</v>
      </c>
      <c r="I11" s="40">
        <v>8</v>
      </c>
      <c r="J11" s="40">
        <v>8</v>
      </c>
      <c r="K11" s="40">
        <v>9</v>
      </c>
      <c r="L11" s="40"/>
      <c r="M11" s="40"/>
      <c r="N11" s="40"/>
      <c r="O11" s="40"/>
      <c r="P11" s="40"/>
      <c r="Q11" s="40"/>
      <c r="R11" s="40"/>
      <c r="S11" s="14">
        <f t="shared" si="11"/>
        <v>9</v>
      </c>
      <c r="T11" s="14">
        <f t="shared" si="14"/>
        <v>1</v>
      </c>
      <c r="U11" s="14">
        <f t="shared" si="0"/>
        <v>3</v>
      </c>
      <c r="V11" s="14">
        <f t="shared" si="1"/>
        <v>5</v>
      </c>
      <c r="W11" s="14">
        <f t="shared" si="2"/>
        <v>0</v>
      </c>
      <c r="X11" s="14">
        <f t="shared" si="3"/>
        <v>0</v>
      </c>
      <c r="Y11" s="14">
        <f t="shared" si="4"/>
        <v>0</v>
      </c>
      <c r="Z11" s="14">
        <f t="shared" si="5"/>
        <v>0</v>
      </c>
      <c r="AA11" s="14">
        <f t="shared" si="6"/>
        <v>0</v>
      </c>
      <c r="AB11" s="14">
        <f t="shared" si="7"/>
        <v>0</v>
      </c>
      <c r="AC11" s="14">
        <f t="shared" si="8"/>
        <v>0</v>
      </c>
      <c r="AD11" s="51">
        <f t="shared" si="9"/>
        <v>0</v>
      </c>
      <c r="AE11" s="62">
        <v>8</v>
      </c>
      <c r="AF11" s="62"/>
      <c r="AG11" s="61">
        <f t="shared" si="10"/>
        <v>8.555555555555555</v>
      </c>
      <c r="AH11">
        <f t="shared" si="12"/>
        <v>0</v>
      </c>
      <c r="AI11">
        <f t="shared" si="13"/>
        <v>0</v>
      </c>
    </row>
    <row r="12" spans="1:35" ht="11.25" customHeight="1">
      <c r="A12" s="63">
        <v>7</v>
      </c>
      <c r="B12" s="64" t="s">
        <v>70</v>
      </c>
      <c r="C12" s="40">
        <v>4</v>
      </c>
      <c r="D12" s="40">
        <v>7</v>
      </c>
      <c r="E12" s="40">
        <v>4</v>
      </c>
      <c r="F12" s="40">
        <v>5</v>
      </c>
      <c r="G12" s="40">
        <v>3</v>
      </c>
      <c r="H12" s="40">
        <v>3</v>
      </c>
      <c r="I12" s="40">
        <v>6</v>
      </c>
      <c r="J12" s="40">
        <v>5</v>
      </c>
      <c r="K12" s="40">
        <v>8</v>
      </c>
      <c r="L12" s="40"/>
      <c r="M12" s="40"/>
      <c r="N12" s="40"/>
      <c r="O12" s="40"/>
      <c r="P12" s="40"/>
      <c r="Q12" s="40"/>
      <c r="R12" s="40"/>
      <c r="S12" s="14">
        <f t="shared" si="11"/>
        <v>9</v>
      </c>
      <c r="T12" s="14">
        <f t="shared" si="14"/>
        <v>0</v>
      </c>
      <c r="U12" s="14">
        <f t="shared" si="0"/>
        <v>0</v>
      </c>
      <c r="V12" s="14">
        <f t="shared" si="1"/>
        <v>1</v>
      </c>
      <c r="W12" s="14">
        <f t="shared" si="2"/>
        <v>1</v>
      </c>
      <c r="X12" s="14">
        <f t="shared" si="3"/>
        <v>1</v>
      </c>
      <c r="Y12" s="14">
        <f t="shared" si="4"/>
        <v>2</v>
      </c>
      <c r="Z12" s="14">
        <f t="shared" si="5"/>
        <v>2</v>
      </c>
      <c r="AA12" s="14">
        <f t="shared" si="6"/>
        <v>2</v>
      </c>
      <c r="AB12" s="14">
        <f t="shared" si="7"/>
        <v>0</v>
      </c>
      <c r="AC12" s="14">
        <f t="shared" si="8"/>
        <v>0</v>
      </c>
      <c r="AD12" s="51">
        <f t="shared" si="9"/>
        <v>0</v>
      </c>
      <c r="AE12" s="62">
        <v>47</v>
      </c>
      <c r="AF12" s="62">
        <v>2</v>
      </c>
      <c r="AG12" s="61">
        <f t="shared" si="10"/>
        <v>5</v>
      </c>
      <c r="AH12">
        <f t="shared" si="12"/>
        <v>0</v>
      </c>
      <c r="AI12">
        <f t="shared" si="13"/>
        <v>2</v>
      </c>
    </row>
    <row r="13" spans="1:35" ht="10.5" customHeight="1">
      <c r="A13" s="63">
        <v>8</v>
      </c>
      <c r="B13" s="64" t="s">
        <v>71</v>
      </c>
      <c r="C13" s="40">
        <v>8</v>
      </c>
      <c r="D13" s="40">
        <v>9</v>
      </c>
      <c r="E13" s="40">
        <v>9</v>
      </c>
      <c r="F13" s="40">
        <v>8</v>
      </c>
      <c r="G13" s="40">
        <v>8</v>
      </c>
      <c r="H13" s="40">
        <v>10</v>
      </c>
      <c r="I13" s="40">
        <v>9</v>
      </c>
      <c r="J13" s="40">
        <v>9</v>
      </c>
      <c r="K13" s="40">
        <v>10</v>
      </c>
      <c r="L13" s="40"/>
      <c r="M13" s="40"/>
      <c r="N13" s="40"/>
      <c r="O13" s="40"/>
      <c r="P13" s="40"/>
      <c r="Q13" s="40"/>
      <c r="R13" s="40"/>
      <c r="S13" s="14">
        <f t="shared" si="11"/>
        <v>9</v>
      </c>
      <c r="T13" s="14">
        <f t="shared" si="14"/>
        <v>2</v>
      </c>
      <c r="U13" s="14">
        <f t="shared" si="0"/>
        <v>4</v>
      </c>
      <c r="V13" s="14">
        <f t="shared" si="1"/>
        <v>3</v>
      </c>
      <c r="W13" s="14">
        <f t="shared" si="2"/>
        <v>0</v>
      </c>
      <c r="X13" s="14">
        <f t="shared" si="3"/>
        <v>0</v>
      </c>
      <c r="Y13" s="14">
        <f t="shared" si="4"/>
        <v>0</v>
      </c>
      <c r="Z13" s="14">
        <f t="shared" si="5"/>
        <v>0</v>
      </c>
      <c r="AA13" s="14">
        <f t="shared" si="6"/>
        <v>0</v>
      </c>
      <c r="AB13" s="14">
        <f t="shared" si="7"/>
        <v>0</v>
      </c>
      <c r="AC13" s="14">
        <f t="shared" si="8"/>
        <v>0</v>
      </c>
      <c r="AD13" s="51">
        <f t="shared" si="9"/>
        <v>0</v>
      </c>
      <c r="AE13" s="62">
        <v>171</v>
      </c>
      <c r="AF13" s="62"/>
      <c r="AG13" s="61">
        <f t="shared" si="10"/>
        <v>8.88888888888889</v>
      </c>
      <c r="AH13">
        <f t="shared" si="12"/>
        <v>0</v>
      </c>
      <c r="AI13">
        <f t="shared" si="13"/>
        <v>0</v>
      </c>
    </row>
    <row r="14" spans="1:35" ht="11.25" customHeight="1">
      <c r="A14" s="63">
        <v>9</v>
      </c>
      <c r="B14" s="64" t="s">
        <v>72</v>
      </c>
      <c r="C14" s="40">
        <v>6</v>
      </c>
      <c r="D14" s="40">
        <v>7</v>
      </c>
      <c r="E14" s="40">
        <v>5</v>
      </c>
      <c r="F14" s="40">
        <v>8</v>
      </c>
      <c r="G14" s="40">
        <v>6</v>
      </c>
      <c r="H14" s="40">
        <v>7</v>
      </c>
      <c r="I14" s="40">
        <v>8</v>
      </c>
      <c r="J14" s="40">
        <v>5</v>
      </c>
      <c r="K14" s="40">
        <v>9</v>
      </c>
      <c r="L14" s="40"/>
      <c r="M14" s="40"/>
      <c r="N14" s="40"/>
      <c r="O14" s="40"/>
      <c r="P14" s="40"/>
      <c r="Q14" s="40"/>
      <c r="R14" s="40"/>
      <c r="S14" s="14">
        <f t="shared" si="11"/>
        <v>9</v>
      </c>
      <c r="T14" s="14">
        <f t="shared" si="14"/>
        <v>0</v>
      </c>
      <c r="U14" s="14">
        <f t="shared" si="0"/>
        <v>1</v>
      </c>
      <c r="V14" s="14">
        <f t="shared" si="1"/>
        <v>2</v>
      </c>
      <c r="W14" s="14">
        <f t="shared" si="2"/>
        <v>2</v>
      </c>
      <c r="X14" s="14">
        <f t="shared" si="3"/>
        <v>2</v>
      </c>
      <c r="Y14" s="14">
        <f t="shared" si="4"/>
        <v>2</v>
      </c>
      <c r="Z14" s="14">
        <f t="shared" si="5"/>
        <v>0</v>
      </c>
      <c r="AA14" s="14">
        <f t="shared" si="6"/>
        <v>0</v>
      </c>
      <c r="AB14" s="14">
        <f t="shared" si="7"/>
        <v>0</v>
      </c>
      <c r="AC14" s="14">
        <f t="shared" si="8"/>
        <v>0</v>
      </c>
      <c r="AD14" s="51">
        <f t="shared" si="9"/>
        <v>0</v>
      </c>
      <c r="AE14" s="62">
        <v>152</v>
      </c>
      <c r="AF14" s="62">
        <v>4</v>
      </c>
      <c r="AG14" s="61">
        <f t="shared" si="10"/>
        <v>6.777777777777778</v>
      </c>
      <c r="AH14">
        <f t="shared" si="12"/>
        <v>0</v>
      </c>
      <c r="AI14">
        <f t="shared" si="13"/>
        <v>0</v>
      </c>
    </row>
    <row r="15" spans="1:35" ht="11.25" customHeight="1">
      <c r="A15" s="63">
        <v>10</v>
      </c>
      <c r="B15" s="64" t="s">
        <v>73</v>
      </c>
      <c r="C15" s="40">
        <v>7</v>
      </c>
      <c r="D15" s="40">
        <v>6</v>
      </c>
      <c r="E15" s="40">
        <v>6</v>
      </c>
      <c r="F15" s="40">
        <v>8</v>
      </c>
      <c r="G15" s="40">
        <v>7</v>
      </c>
      <c r="H15" s="40">
        <v>8</v>
      </c>
      <c r="I15" s="40">
        <v>8</v>
      </c>
      <c r="J15" s="40">
        <v>6</v>
      </c>
      <c r="K15" s="40">
        <v>9</v>
      </c>
      <c r="L15" s="40"/>
      <c r="M15" s="40"/>
      <c r="N15" s="40"/>
      <c r="O15" s="40"/>
      <c r="P15" s="40"/>
      <c r="Q15" s="40"/>
      <c r="R15" s="40"/>
      <c r="S15" s="14">
        <f t="shared" si="11"/>
        <v>9</v>
      </c>
      <c r="T15" s="14">
        <f t="shared" si="14"/>
        <v>0</v>
      </c>
      <c r="U15" s="14">
        <f t="shared" si="0"/>
        <v>1</v>
      </c>
      <c r="V15" s="14">
        <f t="shared" si="1"/>
        <v>3</v>
      </c>
      <c r="W15" s="14">
        <f t="shared" si="2"/>
        <v>2</v>
      </c>
      <c r="X15" s="14">
        <f t="shared" si="3"/>
        <v>3</v>
      </c>
      <c r="Y15" s="14">
        <f t="shared" si="4"/>
        <v>0</v>
      </c>
      <c r="Z15" s="14">
        <f t="shared" si="5"/>
        <v>0</v>
      </c>
      <c r="AA15" s="14">
        <f t="shared" si="6"/>
        <v>0</v>
      </c>
      <c r="AB15" s="14">
        <f t="shared" si="7"/>
        <v>0</v>
      </c>
      <c r="AC15" s="14">
        <f t="shared" si="8"/>
        <v>0</v>
      </c>
      <c r="AD15" s="51">
        <f t="shared" si="9"/>
        <v>0</v>
      </c>
      <c r="AE15" s="62">
        <v>8</v>
      </c>
      <c r="AF15" s="62"/>
      <c r="AG15" s="61">
        <f t="shared" si="10"/>
        <v>7.222222222222222</v>
      </c>
      <c r="AH15">
        <f t="shared" si="12"/>
        <v>0</v>
      </c>
      <c r="AI15">
        <f t="shared" si="13"/>
        <v>0</v>
      </c>
    </row>
    <row r="16" spans="1:35" ht="11.25" customHeight="1">
      <c r="A16" s="63">
        <v>11</v>
      </c>
      <c r="B16" s="64" t="s">
        <v>74</v>
      </c>
      <c r="C16" s="40">
        <v>5</v>
      </c>
      <c r="D16" s="40">
        <v>7</v>
      </c>
      <c r="E16" s="40">
        <v>7</v>
      </c>
      <c r="F16" s="40">
        <v>7</v>
      </c>
      <c r="G16" s="40">
        <v>5</v>
      </c>
      <c r="H16" s="40">
        <v>7</v>
      </c>
      <c r="I16" s="40">
        <v>8</v>
      </c>
      <c r="J16" s="40">
        <v>6</v>
      </c>
      <c r="K16" s="40">
        <v>10</v>
      </c>
      <c r="L16" s="40"/>
      <c r="M16" s="40"/>
      <c r="N16" s="40"/>
      <c r="O16" s="40"/>
      <c r="P16" s="40"/>
      <c r="Q16" s="40"/>
      <c r="R16" s="40"/>
      <c r="S16" s="14">
        <f t="shared" si="11"/>
        <v>9</v>
      </c>
      <c r="T16" s="14">
        <f t="shared" si="14"/>
        <v>1</v>
      </c>
      <c r="U16" s="14">
        <f t="shared" si="0"/>
        <v>0</v>
      </c>
      <c r="V16" s="14">
        <f t="shared" si="1"/>
        <v>1</v>
      </c>
      <c r="W16" s="14">
        <f t="shared" si="2"/>
        <v>4</v>
      </c>
      <c r="X16" s="14">
        <f t="shared" si="3"/>
        <v>1</v>
      </c>
      <c r="Y16" s="14">
        <f t="shared" si="4"/>
        <v>2</v>
      </c>
      <c r="Z16" s="14">
        <f t="shared" si="5"/>
        <v>0</v>
      </c>
      <c r="AA16" s="14">
        <f t="shared" si="6"/>
        <v>0</v>
      </c>
      <c r="AB16" s="14">
        <f t="shared" si="7"/>
        <v>0</v>
      </c>
      <c r="AC16" s="14">
        <f t="shared" si="8"/>
        <v>0</v>
      </c>
      <c r="AD16" s="51">
        <f t="shared" si="9"/>
        <v>0</v>
      </c>
      <c r="AE16" s="62">
        <v>159</v>
      </c>
      <c r="AF16" s="62">
        <v>4</v>
      </c>
      <c r="AG16" s="61">
        <f t="shared" si="10"/>
        <v>6.888888888888889</v>
      </c>
      <c r="AH16">
        <f t="shared" si="12"/>
        <v>0</v>
      </c>
      <c r="AI16">
        <f t="shared" si="13"/>
        <v>0</v>
      </c>
    </row>
    <row r="17" spans="1:35" ht="11.25" customHeight="1">
      <c r="A17" s="63">
        <v>12</v>
      </c>
      <c r="B17" s="64" t="s">
        <v>75</v>
      </c>
      <c r="C17" s="40">
        <v>8</v>
      </c>
      <c r="D17" s="40">
        <v>8</v>
      </c>
      <c r="E17" s="40">
        <v>9</v>
      </c>
      <c r="F17" s="40">
        <v>10</v>
      </c>
      <c r="G17" s="40">
        <v>8</v>
      </c>
      <c r="H17" s="40">
        <v>10</v>
      </c>
      <c r="I17" s="40">
        <v>9</v>
      </c>
      <c r="J17" s="40">
        <v>8</v>
      </c>
      <c r="K17" s="40">
        <v>10</v>
      </c>
      <c r="L17" s="40"/>
      <c r="M17" s="40"/>
      <c r="N17" s="40"/>
      <c r="O17" s="40"/>
      <c r="P17" s="40"/>
      <c r="Q17" s="40"/>
      <c r="R17" s="40"/>
      <c r="S17" s="14">
        <f t="shared" si="11"/>
        <v>9</v>
      </c>
      <c r="T17" s="14">
        <f t="shared" si="14"/>
        <v>3</v>
      </c>
      <c r="U17" s="14">
        <f t="shared" si="0"/>
        <v>2</v>
      </c>
      <c r="V17" s="14">
        <f t="shared" si="1"/>
        <v>4</v>
      </c>
      <c r="W17" s="14">
        <f t="shared" si="2"/>
        <v>0</v>
      </c>
      <c r="X17" s="14">
        <f t="shared" si="3"/>
        <v>0</v>
      </c>
      <c r="Y17" s="14">
        <f t="shared" si="4"/>
        <v>0</v>
      </c>
      <c r="Z17" s="14">
        <f t="shared" si="5"/>
        <v>0</v>
      </c>
      <c r="AA17" s="14">
        <f t="shared" si="6"/>
        <v>0</v>
      </c>
      <c r="AB17" s="14">
        <f t="shared" si="7"/>
        <v>0</v>
      </c>
      <c r="AC17" s="14">
        <f t="shared" si="8"/>
        <v>0</v>
      </c>
      <c r="AD17" s="51">
        <f t="shared" si="9"/>
        <v>0</v>
      </c>
      <c r="AE17" s="62">
        <v>70</v>
      </c>
      <c r="AF17" s="62"/>
      <c r="AG17" s="61">
        <f t="shared" si="10"/>
        <v>8.88888888888889</v>
      </c>
      <c r="AH17">
        <f t="shared" si="12"/>
        <v>0</v>
      </c>
      <c r="AI17">
        <f t="shared" si="13"/>
        <v>0</v>
      </c>
    </row>
    <row r="18" spans="1:35" ht="11.25" customHeight="1">
      <c r="A18" s="63">
        <v>13</v>
      </c>
      <c r="B18" s="64" t="s">
        <v>76</v>
      </c>
      <c r="C18" s="40">
        <v>5</v>
      </c>
      <c r="D18" s="40">
        <v>6</v>
      </c>
      <c r="E18" s="40">
        <v>6</v>
      </c>
      <c r="F18" s="40">
        <v>9</v>
      </c>
      <c r="G18" s="40">
        <v>5</v>
      </c>
      <c r="H18" s="40">
        <v>8</v>
      </c>
      <c r="I18" s="40">
        <v>9</v>
      </c>
      <c r="J18" s="40">
        <v>5</v>
      </c>
      <c r="K18" s="40">
        <v>10</v>
      </c>
      <c r="L18" s="40"/>
      <c r="M18" s="40"/>
      <c r="N18" s="40"/>
      <c r="O18" s="40"/>
      <c r="P18" s="40"/>
      <c r="Q18" s="40"/>
      <c r="R18" s="40"/>
      <c r="S18" s="14">
        <f t="shared" si="11"/>
        <v>9</v>
      </c>
      <c r="T18" s="14">
        <f t="shared" si="14"/>
        <v>1</v>
      </c>
      <c r="U18" s="14">
        <f t="shared" si="0"/>
        <v>2</v>
      </c>
      <c r="V18" s="14">
        <f t="shared" si="1"/>
        <v>1</v>
      </c>
      <c r="W18" s="14">
        <f t="shared" si="2"/>
        <v>0</v>
      </c>
      <c r="X18" s="14">
        <f t="shared" si="3"/>
        <v>2</v>
      </c>
      <c r="Y18" s="14">
        <f t="shared" si="4"/>
        <v>3</v>
      </c>
      <c r="Z18" s="14">
        <f t="shared" si="5"/>
        <v>0</v>
      </c>
      <c r="AA18" s="14">
        <f t="shared" si="6"/>
        <v>0</v>
      </c>
      <c r="AB18" s="14">
        <f t="shared" si="7"/>
        <v>0</v>
      </c>
      <c r="AC18" s="14">
        <f t="shared" si="8"/>
        <v>0</v>
      </c>
      <c r="AD18" s="51">
        <f t="shared" si="9"/>
        <v>0</v>
      </c>
      <c r="AE18" s="62">
        <v>234</v>
      </c>
      <c r="AF18" s="62"/>
      <c r="AG18" s="61">
        <f t="shared" si="10"/>
        <v>7</v>
      </c>
      <c r="AH18">
        <f t="shared" si="12"/>
        <v>0</v>
      </c>
      <c r="AI18">
        <f t="shared" si="13"/>
        <v>0</v>
      </c>
    </row>
    <row r="19" spans="1:35" ht="11.25" customHeight="1">
      <c r="A19" s="63">
        <v>14</v>
      </c>
      <c r="B19" s="64" t="s">
        <v>77</v>
      </c>
      <c r="C19" s="40">
        <v>4</v>
      </c>
      <c r="D19" s="40">
        <v>6</v>
      </c>
      <c r="E19" s="40">
        <v>3</v>
      </c>
      <c r="F19" s="40">
        <v>7</v>
      </c>
      <c r="G19" s="40">
        <v>5</v>
      </c>
      <c r="H19" s="40">
        <v>4</v>
      </c>
      <c r="I19" s="40">
        <v>7</v>
      </c>
      <c r="J19" s="40">
        <v>5</v>
      </c>
      <c r="K19" s="40">
        <v>7</v>
      </c>
      <c r="L19" s="40"/>
      <c r="M19" s="40"/>
      <c r="N19" s="40"/>
      <c r="O19" s="40"/>
      <c r="P19" s="40"/>
      <c r="Q19" s="40"/>
      <c r="R19" s="40"/>
      <c r="S19" s="14">
        <f t="shared" si="11"/>
        <v>9</v>
      </c>
      <c r="T19" s="14">
        <f t="shared" si="14"/>
        <v>0</v>
      </c>
      <c r="U19" s="14">
        <f t="shared" si="0"/>
        <v>0</v>
      </c>
      <c r="V19" s="14">
        <f t="shared" si="1"/>
        <v>0</v>
      </c>
      <c r="W19" s="14">
        <f t="shared" si="2"/>
        <v>3</v>
      </c>
      <c r="X19" s="14">
        <f t="shared" si="3"/>
        <v>1</v>
      </c>
      <c r="Y19" s="14">
        <f t="shared" si="4"/>
        <v>2</v>
      </c>
      <c r="Z19" s="14">
        <f t="shared" si="5"/>
        <v>2</v>
      </c>
      <c r="AA19" s="14">
        <f t="shared" si="6"/>
        <v>1</v>
      </c>
      <c r="AB19" s="14">
        <f t="shared" si="7"/>
        <v>0</v>
      </c>
      <c r="AC19" s="14">
        <f t="shared" si="8"/>
        <v>0</v>
      </c>
      <c r="AD19" s="51">
        <f t="shared" si="9"/>
        <v>0</v>
      </c>
      <c r="AE19" s="62">
        <v>30</v>
      </c>
      <c r="AF19" s="62">
        <v>4</v>
      </c>
      <c r="AG19" s="61">
        <f t="shared" si="10"/>
        <v>5.333333333333333</v>
      </c>
      <c r="AH19">
        <f t="shared" si="12"/>
        <v>0</v>
      </c>
      <c r="AI19">
        <f t="shared" si="13"/>
        <v>1</v>
      </c>
    </row>
    <row r="20" spans="1:35" ht="11.25" customHeight="1">
      <c r="A20" s="63">
        <v>15</v>
      </c>
      <c r="B20" s="64" t="s">
        <v>78</v>
      </c>
      <c r="C20" s="40">
        <v>7</v>
      </c>
      <c r="D20" s="40">
        <v>7</v>
      </c>
      <c r="E20" s="40">
        <v>8</v>
      </c>
      <c r="F20" s="40">
        <v>8</v>
      </c>
      <c r="G20" s="40">
        <v>7</v>
      </c>
      <c r="H20" s="40">
        <v>7</v>
      </c>
      <c r="I20" s="40">
        <v>9</v>
      </c>
      <c r="J20" s="40">
        <v>9</v>
      </c>
      <c r="K20" s="40">
        <v>10</v>
      </c>
      <c r="L20" s="40"/>
      <c r="M20" s="40"/>
      <c r="N20" s="40"/>
      <c r="O20" s="40"/>
      <c r="P20" s="40"/>
      <c r="Q20" s="40"/>
      <c r="R20" s="40"/>
      <c r="S20" s="14">
        <f t="shared" si="11"/>
        <v>9</v>
      </c>
      <c r="T20" s="14">
        <f t="shared" si="14"/>
        <v>1</v>
      </c>
      <c r="U20" s="14">
        <f t="shared" si="0"/>
        <v>2</v>
      </c>
      <c r="V20" s="14">
        <f t="shared" si="1"/>
        <v>2</v>
      </c>
      <c r="W20" s="14">
        <f t="shared" si="2"/>
        <v>4</v>
      </c>
      <c r="X20" s="14">
        <f t="shared" si="3"/>
        <v>0</v>
      </c>
      <c r="Y20" s="14">
        <f t="shared" si="4"/>
        <v>0</v>
      </c>
      <c r="Z20" s="14">
        <f t="shared" si="5"/>
        <v>0</v>
      </c>
      <c r="AA20" s="14">
        <f t="shared" si="6"/>
        <v>0</v>
      </c>
      <c r="AB20" s="14">
        <f t="shared" si="7"/>
        <v>0</v>
      </c>
      <c r="AC20" s="14">
        <f t="shared" si="8"/>
        <v>0</v>
      </c>
      <c r="AD20" s="51">
        <f t="shared" si="9"/>
        <v>0</v>
      </c>
      <c r="AE20" s="62">
        <v>28</v>
      </c>
      <c r="AF20" s="62">
        <v>2</v>
      </c>
      <c r="AG20" s="61">
        <f t="shared" si="10"/>
        <v>8</v>
      </c>
      <c r="AH20">
        <f t="shared" si="12"/>
        <v>0</v>
      </c>
      <c r="AI20">
        <f t="shared" si="13"/>
        <v>0</v>
      </c>
    </row>
    <row r="21" spans="1:35" ht="11.25" customHeight="1">
      <c r="A21" s="63">
        <v>16</v>
      </c>
      <c r="B21" s="64" t="s">
        <v>79</v>
      </c>
      <c r="C21" s="40">
        <v>7</v>
      </c>
      <c r="D21" s="40">
        <v>7</v>
      </c>
      <c r="E21" s="40">
        <v>7</v>
      </c>
      <c r="F21" s="40">
        <v>7</v>
      </c>
      <c r="G21" s="40">
        <v>7</v>
      </c>
      <c r="H21" s="40">
        <v>8</v>
      </c>
      <c r="I21" s="40">
        <v>9</v>
      </c>
      <c r="J21" s="40">
        <v>6</v>
      </c>
      <c r="K21" s="40">
        <v>8</v>
      </c>
      <c r="L21" s="40"/>
      <c r="M21" s="40"/>
      <c r="N21" s="40"/>
      <c r="O21" s="40"/>
      <c r="P21" s="40"/>
      <c r="Q21" s="40"/>
      <c r="R21" s="40"/>
      <c r="S21" s="14">
        <f t="shared" si="11"/>
        <v>9</v>
      </c>
      <c r="T21" s="14">
        <f t="shared" si="14"/>
        <v>0</v>
      </c>
      <c r="U21" s="14">
        <f t="shared" si="0"/>
        <v>1</v>
      </c>
      <c r="V21" s="14">
        <f t="shared" si="1"/>
        <v>2</v>
      </c>
      <c r="W21" s="14">
        <f t="shared" si="2"/>
        <v>5</v>
      </c>
      <c r="X21" s="14">
        <f t="shared" si="3"/>
        <v>1</v>
      </c>
      <c r="Y21" s="14">
        <f t="shared" si="4"/>
        <v>0</v>
      </c>
      <c r="Z21" s="14">
        <f t="shared" si="5"/>
        <v>0</v>
      </c>
      <c r="AA21" s="14">
        <f t="shared" si="6"/>
        <v>0</v>
      </c>
      <c r="AB21" s="14">
        <f t="shared" si="7"/>
        <v>0</v>
      </c>
      <c r="AC21" s="14">
        <f t="shared" si="8"/>
        <v>0</v>
      </c>
      <c r="AD21" s="51">
        <f t="shared" si="9"/>
        <v>0</v>
      </c>
      <c r="AE21" s="62">
        <v>26</v>
      </c>
      <c r="AF21" s="62"/>
      <c r="AG21" s="61">
        <f t="shared" si="10"/>
        <v>7.333333333333333</v>
      </c>
      <c r="AH21">
        <f t="shared" si="12"/>
        <v>0</v>
      </c>
      <c r="AI21">
        <f t="shared" si="13"/>
        <v>0</v>
      </c>
    </row>
    <row r="22" spans="1:35" ht="11.25" customHeight="1">
      <c r="A22" s="63">
        <v>17</v>
      </c>
      <c r="B22" s="64" t="s">
        <v>80</v>
      </c>
      <c r="C22" s="40">
        <v>8</v>
      </c>
      <c r="D22" s="40">
        <v>7</v>
      </c>
      <c r="E22" s="40">
        <v>7</v>
      </c>
      <c r="F22" s="40">
        <v>7</v>
      </c>
      <c r="G22" s="40">
        <v>7</v>
      </c>
      <c r="H22" s="40">
        <v>9</v>
      </c>
      <c r="I22" s="40">
        <v>8</v>
      </c>
      <c r="J22" s="40">
        <v>7</v>
      </c>
      <c r="K22" s="40">
        <v>8</v>
      </c>
      <c r="L22" s="40"/>
      <c r="M22" s="40"/>
      <c r="N22" s="40"/>
      <c r="O22" s="40"/>
      <c r="P22" s="40"/>
      <c r="Q22" s="40"/>
      <c r="R22" s="40"/>
      <c r="S22" s="14">
        <f t="shared" si="11"/>
        <v>9</v>
      </c>
      <c r="T22" s="14">
        <f t="shared" si="14"/>
        <v>0</v>
      </c>
      <c r="U22" s="14">
        <f t="shared" si="0"/>
        <v>1</v>
      </c>
      <c r="V22" s="14">
        <f t="shared" si="1"/>
        <v>3</v>
      </c>
      <c r="W22" s="14">
        <f t="shared" si="2"/>
        <v>5</v>
      </c>
      <c r="X22" s="14">
        <f t="shared" si="3"/>
        <v>0</v>
      </c>
      <c r="Y22" s="14">
        <f t="shared" si="4"/>
        <v>0</v>
      </c>
      <c r="Z22" s="14">
        <f t="shared" si="5"/>
        <v>0</v>
      </c>
      <c r="AA22" s="14">
        <f t="shared" si="6"/>
        <v>0</v>
      </c>
      <c r="AB22" s="14">
        <f t="shared" si="7"/>
        <v>0</v>
      </c>
      <c r="AC22" s="14">
        <f t="shared" si="8"/>
        <v>0</v>
      </c>
      <c r="AD22" s="51">
        <f t="shared" si="9"/>
        <v>0</v>
      </c>
      <c r="AE22" s="62">
        <v>2</v>
      </c>
      <c r="AF22" s="62"/>
      <c r="AG22" s="61">
        <f t="shared" si="10"/>
        <v>7.555555555555555</v>
      </c>
      <c r="AH22">
        <f t="shared" si="12"/>
        <v>0</v>
      </c>
      <c r="AI22">
        <f t="shared" si="13"/>
        <v>0</v>
      </c>
    </row>
    <row r="23" spans="1:35" ht="9.75" customHeight="1">
      <c r="A23" s="63">
        <v>18</v>
      </c>
      <c r="B23" s="64" t="s">
        <v>81</v>
      </c>
      <c r="C23" s="40">
        <v>4</v>
      </c>
      <c r="D23" s="40">
        <v>7</v>
      </c>
      <c r="E23" s="40">
        <v>4</v>
      </c>
      <c r="F23" s="40">
        <v>7</v>
      </c>
      <c r="G23" s="40">
        <v>5</v>
      </c>
      <c r="H23" s="40">
        <v>5</v>
      </c>
      <c r="I23" s="40">
        <v>8</v>
      </c>
      <c r="J23" s="40">
        <v>6</v>
      </c>
      <c r="K23" s="40">
        <v>9</v>
      </c>
      <c r="L23" s="40"/>
      <c r="M23" s="40"/>
      <c r="N23" s="40"/>
      <c r="O23" s="40"/>
      <c r="P23" s="40"/>
      <c r="Q23" s="40"/>
      <c r="R23" s="40"/>
      <c r="S23" s="14">
        <f t="shared" si="11"/>
        <v>9</v>
      </c>
      <c r="T23" s="14">
        <f t="shared" si="14"/>
        <v>0</v>
      </c>
      <c r="U23" s="14">
        <f t="shared" si="0"/>
        <v>1</v>
      </c>
      <c r="V23" s="14">
        <f t="shared" si="1"/>
        <v>1</v>
      </c>
      <c r="W23" s="14">
        <f t="shared" si="2"/>
        <v>2</v>
      </c>
      <c r="X23" s="14">
        <f t="shared" si="3"/>
        <v>1</v>
      </c>
      <c r="Y23" s="14">
        <f t="shared" si="4"/>
        <v>2</v>
      </c>
      <c r="Z23" s="14">
        <f t="shared" si="5"/>
        <v>2</v>
      </c>
      <c r="AA23" s="14">
        <f t="shared" si="6"/>
        <v>0</v>
      </c>
      <c r="AB23" s="14">
        <f t="shared" si="7"/>
        <v>0</v>
      </c>
      <c r="AC23" s="14">
        <f t="shared" si="8"/>
        <v>0</v>
      </c>
      <c r="AD23" s="51">
        <f t="shared" si="9"/>
        <v>0</v>
      </c>
      <c r="AE23" s="62">
        <v>141</v>
      </c>
      <c r="AF23" s="62">
        <v>10</v>
      </c>
      <c r="AG23" s="61">
        <f t="shared" si="10"/>
        <v>6.111111111111111</v>
      </c>
      <c r="AH23">
        <f t="shared" si="12"/>
        <v>0</v>
      </c>
      <c r="AI23">
        <f t="shared" si="13"/>
        <v>0</v>
      </c>
    </row>
    <row r="24" spans="1:35" ht="11.25" customHeight="1">
      <c r="A24" s="63">
        <v>19</v>
      </c>
      <c r="B24" s="64" t="s">
        <v>82</v>
      </c>
      <c r="C24" s="40">
        <v>5</v>
      </c>
      <c r="D24" s="40">
        <v>7</v>
      </c>
      <c r="E24" s="40">
        <v>7</v>
      </c>
      <c r="F24" s="40">
        <v>8</v>
      </c>
      <c r="G24" s="40">
        <v>6</v>
      </c>
      <c r="H24" s="40">
        <v>9</v>
      </c>
      <c r="I24" s="40">
        <v>9</v>
      </c>
      <c r="J24" s="40">
        <v>6</v>
      </c>
      <c r="K24" s="40">
        <v>10</v>
      </c>
      <c r="L24" s="40"/>
      <c r="M24" s="40"/>
      <c r="N24" s="40"/>
      <c r="O24" s="40"/>
      <c r="P24" s="40"/>
      <c r="Q24" s="40"/>
      <c r="R24" s="40"/>
      <c r="S24" s="14">
        <f t="shared" si="11"/>
        <v>9</v>
      </c>
      <c r="T24" s="14">
        <f t="shared" si="14"/>
        <v>1</v>
      </c>
      <c r="U24" s="14">
        <f t="shared" si="0"/>
        <v>2</v>
      </c>
      <c r="V24" s="14">
        <f t="shared" si="1"/>
        <v>1</v>
      </c>
      <c r="W24" s="14">
        <f t="shared" si="2"/>
        <v>2</v>
      </c>
      <c r="X24" s="14">
        <f t="shared" si="3"/>
        <v>2</v>
      </c>
      <c r="Y24" s="14">
        <f t="shared" si="4"/>
        <v>1</v>
      </c>
      <c r="Z24" s="14">
        <f t="shared" si="5"/>
        <v>0</v>
      </c>
      <c r="AA24" s="14">
        <f t="shared" si="6"/>
        <v>0</v>
      </c>
      <c r="AB24" s="14">
        <f t="shared" si="7"/>
        <v>0</v>
      </c>
      <c r="AC24" s="14">
        <f t="shared" si="8"/>
        <v>0</v>
      </c>
      <c r="AD24" s="51">
        <f t="shared" si="9"/>
        <v>0</v>
      </c>
      <c r="AE24" s="62">
        <v>119</v>
      </c>
      <c r="AF24" s="62"/>
      <c r="AG24" s="61">
        <f t="shared" si="10"/>
        <v>7.444444444444445</v>
      </c>
      <c r="AH24">
        <f t="shared" si="12"/>
        <v>0</v>
      </c>
      <c r="AI24">
        <f t="shared" si="13"/>
        <v>0</v>
      </c>
    </row>
    <row r="25" spans="1:35" ht="11.25" customHeight="1">
      <c r="A25" s="63">
        <v>20</v>
      </c>
      <c r="B25" s="64" t="s">
        <v>83</v>
      </c>
      <c r="C25" s="40">
        <v>5</v>
      </c>
      <c r="D25" s="40">
        <v>6</v>
      </c>
      <c r="E25" s="40">
        <v>4</v>
      </c>
      <c r="F25" s="40">
        <v>7</v>
      </c>
      <c r="G25" s="40">
        <v>6</v>
      </c>
      <c r="H25" s="40">
        <v>4</v>
      </c>
      <c r="I25" s="40">
        <v>7</v>
      </c>
      <c r="J25" s="40">
        <v>4</v>
      </c>
      <c r="K25" s="40">
        <v>9</v>
      </c>
      <c r="L25" s="40"/>
      <c r="M25" s="40"/>
      <c r="N25" s="40"/>
      <c r="O25" s="40"/>
      <c r="P25" s="40"/>
      <c r="Q25" s="40"/>
      <c r="R25" s="40"/>
      <c r="S25" s="14">
        <f t="shared" si="11"/>
        <v>9</v>
      </c>
      <c r="T25" s="14">
        <f t="shared" si="14"/>
        <v>0</v>
      </c>
      <c r="U25" s="14">
        <f t="shared" si="0"/>
        <v>1</v>
      </c>
      <c r="V25" s="14">
        <f t="shared" si="1"/>
        <v>0</v>
      </c>
      <c r="W25" s="14">
        <f t="shared" si="2"/>
        <v>2</v>
      </c>
      <c r="X25" s="14">
        <f t="shared" si="3"/>
        <v>2</v>
      </c>
      <c r="Y25" s="14">
        <f t="shared" si="4"/>
        <v>1</v>
      </c>
      <c r="Z25" s="14">
        <f t="shared" si="5"/>
        <v>3</v>
      </c>
      <c r="AA25" s="14">
        <f t="shared" si="6"/>
        <v>0</v>
      </c>
      <c r="AB25" s="14">
        <f t="shared" si="7"/>
        <v>0</v>
      </c>
      <c r="AC25" s="14">
        <f t="shared" si="8"/>
        <v>0</v>
      </c>
      <c r="AD25" s="51">
        <f t="shared" si="9"/>
        <v>0</v>
      </c>
      <c r="AE25" s="62">
        <v>66</v>
      </c>
      <c r="AF25" s="62">
        <v>4</v>
      </c>
      <c r="AG25" s="61">
        <f t="shared" si="10"/>
        <v>5.777777777777778</v>
      </c>
      <c r="AH25">
        <f t="shared" si="12"/>
        <v>0</v>
      </c>
      <c r="AI25">
        <f t="shared" si="13"/>
        <v>0</v>
      </c>
    </row>
    <row r="26" spans="1:35" ht="11.25" customHeight="1">
      <c r="A26" s="63">
        <v>21</v>
      </c>
      <c r="B26" s="64" t="s">
        <v>84</v>
      </c>
      <c r="C26" s="40">
        <v>9</v>
      </c>
      <c r="D26" s="40">
        <v>9</v>
      </c>
      <c r="E26" s="40">
        <v>9</v>
      </c>
      <c r="F26" s="40">
        <v>9</v>
      </c>
      <c r="G26" s="40">
        <v>8</v>
      </c>
      <c r="H26" s="40">
        <v>10</v>
      </c>
      <c r="I26" s="40">
        <v>9</v>
      </c>
      <c r="J26" s="40">
        <v>9</v>
      </c>
      <c r="K26" s="40">
        <v>10</v>
      </c>
      <c r="L26" s="40"/>
      <c r="M26" s="40"/>
      <c r="N26" s="40"/>
      <c r="O26" s="40"/>
      <c r="P26" s="40"/>
      <c r="Q26" s="40"/>
      <c r="R26" s="40"/>
      <c r="S26" s="14">
        <f t="shared" si="11"/>
        <v>9</v>
      </c>
      <c r="T26" s="14">
        <f t="shared" si="14"/>
        <v>2</v>
      </c>
      <c r="U26" s="14">
        <f t="shared" si="0"/>
        <v>6</v>
      </c>
      <c r="V26" s="14">
        <f t="shared" si="1"/>
        <v>1</v>
      </c>
      <c r="W26" s="14">
        <f t="shared" si="2"/>
        <v>0</v>
      </c>
      <c r="X26" s="14">
        <f t="shared" si="3"/>
        <v>0</v>
      </c>
      <c r="Y26" s="14">
        <f t="shared" si="4"/>
        <v>0</v>
      </c>
      <c r="Z26" s="14">
        <f t="shared" si="5"/>
        <v>0</v>
      </c>
      <c r="AA26" s="14">
        <f t="shared" si="6"/>
        <v>0</v>
      </c>
      <c r="AB26" s="14">
        <f t="shared" si="7"/>
        <v>0</v>
      </c>
      <c r="AC26" s="14">
        <f t="shared" si="8"/>
        <v>0</v>
      </c>
      <c r="AD26" s="51">
        <f t="shared" si="9"/>
        <v>0</v>
      </c>
      <c r="AE26" s="62">
        <v>56</v>
      </c>
      <c r="AF26" s="62"/>
      <c r="AG26" s="61">
        <f t="shared" si="10"/>
        <v>9.11111111111111</v>
      </c>
      <c r="AH26">
        <f t="shared" si="12"/>
        <v>0</v>
      </c>
      <c r="AI26">
        <f t="shared" si="13"/>
        <v>0</v>
      </c>
    </row>
    <row r="27" spans="1:35" ht="11.25" customHeight="1">
      <c r="A27" s="63">
        <v>22</v>
      </c>
      <c r="B27" s="64" t="s">
        <v>85</v>
      </c>
      <c r="C27" s="40">
        <v>7</v>
      </c>
      <c r="D27" s="40">
        <v>8</v>
      </c>
      <c r="E27" s="40">
        <v>9</v>
      </c>
      <c r="F27" s="40">
        <v>10</v>
      </c>
      <c r="G27" s="40">
        <v>8</v>
      </c>
      <c r="H27" s="40">
        <v>10</v>
      </c>
      <c r="I27" s="40">
        <v>9</v>
      </c>
      <c r="J27" s="40">
        <v>8</v>
      </c>
      <c r="K27" s="40">
        <v>10</v>
      </c>
      <c r="L27" s="40"/>
      <c r="M27" s="40"/>
      <c r="N27" s="40"/>
      <c r="O27" s="40"/>
      <c r="P27" s="40"/>
      <c r="Q27" s="40"/>
      <c r="R27" s="40"/>
      <c r="S27" s="14">
        <f t="shared" si="11"/>
        <v>9</v>
      </c>
      <c r="T27" s="14">
        <f t="shared" si="14"/>
        <v>3</v>
      </c>
      <c r="U27" s="14">
        <f t="shared" si="0"/>
        <v>2</v>
      </c>
      <c r="V27" s="14">
        <f t="shared" si="1"/>
        <v>3</v>
      </c>
      <c r="W27" s="14">
        <f t="shared" si="2"/>
        <v>1</v>
      </c>
      <c r="X27" s="14">
        <f t="shared" si="3"/>
        <v>0</v>
      </c>
      <c r="Y27" s="14">
        <f t="shared" si="4"/>
        <v>0</v>
      </c>
      <c r="Z27" s="14">
        <f t="shared" si="5"/>
        <v>0</v>
      </c>
      <c r="AA27" s="14">
        <f t="shared" si="6"/>
        <v>0</v>
      </c>
      <c r="AB27" s="14">
        <f t="shared" si="7"/>
        <v>0</v>
      </c>
      <c r="AC27" s="14">
        <f t="shared" si="8"/>
        <v>0</v>
      </c>
      <c r="AD27" s="51">
        <f t="shared" si="9"/>
        <v>0</v>
      </c>
      <c r="AE27" s="62">
        <v>10</v>
      </c>
      <c r="AF27" s="62"/>
      <c r="AG27" s="61">
        <f t="shared" si="10"/>
        <v>8.777777777777779</v>
      </c>
      <c r="AH27">
        <f t="shared" si="12"/>
        <v>0</v>
      </c>
      <c r="AI27">
        <f t="shared" si="13"/>
        <v>0</v>
      </c>
    </row>
    <row r="28" spans="1:35" ht="11.25" customHeight="1">
      <c r="A28" s="63">
        <v>23</v>
      </c>
      <c r="B28" s="64" t="s">
        <v>86</v>
      </c>
      <c r="C28" s="40">
        <v>5</v>
      </c>
      <c r="D28" s="40">
        <v>7</v>
      </c>
      <c r="E28" s="40">
        <v>3</v>
      </c>
      <c r="F28" s="40">
        <v>9</v>
      </c>
      <c r="G28" s="40">
        <v>4</v>
      </c>
      <c r="H28" s="40">
        <v>4</v>
      </c>
      <c r="I28" s="40">
        <v>7</v>
      </c>
      <c r="J28" s="40">
        <v>4</v>
      </c>
      <c r="K28" s="40">
        <v>9</v>
      </c>
      <c r="L28" s="40"/>
      <c r="M28" s="40"/>
      <c r="N28" s="40"/>
      <c r="O28" s="40"/>
      <c r="P28" s="40"/>
      <c r="Q28" s="40"/>
      <c r="R28" s="40"/>
      <c r="S28" s="14">
        <f t="shared" si="11"/>
        <v>9</v>
      </c>
      <c r="T28" s="14">
        <f t="shared" si="14"/>
        <v>0</v>
      </c>
      <c r="U28" s="14">
        <f t="shared" si="0"/>
        <v>2</v>
      </c>
      <c r="V28" s="14">
        <f t="shared" si="1"/>
        <v>0</v>
      </c>
      <c r="W28" s="14">
        <f t="shared" si="2"/>
        <v>2</v>
      </c>
      <c r="X28" s="14">
        <f t="shared" si="3"/>
        <v>0</v>
      </c>
      <c r="Y28" s="14">
        <f t="shared" si="4"/>
        <v>1</v>
      </c>
      <c r="Z28" s="14">
        <f t="shared" si="5"/>
        <v>3</v>
      </c>
      <c r="AA28" s="14">
        <f t="shared" si="6"/>
        <v>1</v>
      </c>
      <c r="AB28" s="14">
        <f t="shared" si="7"/>
        <v>0</v>
      </c>
      <c r="AC28" s="14">
        <f t="shared" si="8"/>
        <v>0</v>
      </c>
      <c r="AD28" s="51">
        <f t="shared" si="9"/>
        <v>0</v>
      </c>
      <c r="AE28" s="62">
        <v>81</v>
      </c>
      <c r="AF28" s="62">
        <v>2</v>
      </c>
      <c r="AG28" s="61">
        <f t="shared" si="10"/>
        <v>5.777777777777778</v>
      </c>
      <c r="AH28">
        <f t="shared" si="12"/>
        <v>0</v>
      </c>
      <c r="AI28">
        <f t="shared" si="13"/>
        <v>1</v>
      </c>
    </row>
    <row r="29" spans="1:35" ht="11.25" customHeight="1">
      <c r="A29" s="63">
        <v>24</v>
      </c>
      <c r="B29" s="64" t="s">
        <v>87</v>
      </c>
      <c r="C29" s="40">
        <v>5</v>
      </c>
      <c r="D29" s="40">
        <v>6</v>
      </c>
      <c r="E29" s="40">
        <v>5</v>
      </c>
      <c r="F29" s="40">
        <v>8</v>
      </c>
      <c r="G29" s="40">
        <v>4</v>
      </c>
      <c r="H29" s="40">
        <v>6</v>
      </c>
      <c r="I29" s="40">
        <v>8</v>
      </c>
      <c r="J29" s="40">
        <v>5</v>
      </c>
      <c r="K29" s="40">
        <v>9</v>
      </c>
      <c r="L29" s="40"/>
      <c r="M29" s="40"/>
      <c r="N29" s="40"/>
      <c r="O29" s="40"/>
      <c r="P29" s="40"/>
      <c r="Q29" s="40"/>
      <c r="R29" s="40"/>
      <c r="S29" s="14">
        <f t="shared" si="11"/>
        <v>9</v>
      </c>
      <c r="T29" s="14">
        <f t="shared" si="14"/>
        <v>0</v>
      </c>
      <c r="U29" s="14">
        <f t="shared" si="0"/>
        <v>1</v>
      </c>
      <c r="V29" s="14">
        <f t="shared" si="1"/>
        <v>2</v>
      </c>
      <c r="W29" s="14">
        <f t="shared" si="2"/>
        <v>0</v>
      </c>
      <c r="X29" s="14">
        <f t="shared" si="3"/>
        <v>2</v>
      </c>
      <c r="Y29" s="14">
        <f t="shared" si="4"/>
        <v>3</v>
      </c>
      <c r="Z29" s="14">
        <f t="shared" si="5"/>
        <v>1</v>
      </c>
      <c r="AA29" s="14">
        <f t="shared" si="6"/>
        <v>0</v>
      </c>
      <c r="AB29" s="14">
        <f t="shared" si="7"/>
        <v>0</v>
      </c>
      <c r="AC29" s="14">
        <f t="shared" si="8"/>
        <v>0</v>
      </c>
      <c r="AD29" s="51">
        <f t="shared" si="9"/>
        <v>0</v>
      </c>
      <c r="AE29" s="62">
        <v>163</v>
      </c>
      <c r="AF29" s="62">
        <v>8</v>
      </c>
      <c r="AG29" s="61">
        <f t="shared" si="10"/>
        <v>6.222222222222222</v>
      </c>
      <c r="AH29">
        <f t="shared" si="12"/>
        <v>0</v>
      </c>
      <c r="AI29">
        <f t="shared" si="13"/>
        <v>0</v>
      </c>
    </row>
    <row r="30" spans="1:35" ht="11.25" customHeight="1">
      <c r="A30" s="63">
        <v>25</v>
      </c>
      <c r="B30" s="64" t="s">
        <v>88</v>
      </c>
      <c r="C30" s="40">
        <v>7</v>
      </c>
      <c r="D30" s="40">
        <v>8</v>
      </c>
      <c r="E30" s="40">
        <v>7</v>
      </c>
      <c r="F30" s="40">
        <v>9</v>
      </c>
      <c r="G30" s="40">
        <v>8</v>
      </c>
      <c r="H30" s="40">
        <v>9</v>
      </c>
      <c r="I30" s="40">
        <v>8</v>
      </c>
      <c r="J30" s="40">
        <v>7</v>
      </c>
      <c r="K30" s="40">
        <v>10</v>
      </c>
      <c r="L30" s="40"/>
      <c r="M30" s="40"/>
      <c r="N30" s="40"/>
      <c r="O30" s="40"/>
      <c r="P30" s="40"/>
      <c r="Q30" s="40"/>
      <c r="R30" s="40"/>
      <c r="S30" s="14">
        <f t="shared" si="11"/>
        <v>9</v>
      </c>
      <c r="T30" s="14">
        <f t="shared" si="14"/>
        <v>1</v>
      </c>
      <c r="U30" s="14">
        <f t="shared" si="0"/>
        <v>2</v>
      </c>
      <c r="V30" s="14">
        <f t="shared" si="1"/>
        <v>3</v>
      </c>
      <c r="W30" s="14">
        <f t="shared" si="2"/>
        <v>3</v>
      </c>
      <c r="X30" s="14">
        <f t="shared" si="3"/>
        <v>0</v>
      </c>
      <c r="Y30" s="14">
        <f t="shared" si="4"/>
        <v>0</v>
      </c>
      <c r="Z30" s="14">
        <f t="shared" si="5"/>
        <v>0</v>
      </c>
      <c r="AA30" s="14">
        <f t="shared" si="6"/>
        <v>0</v>
      </c>
      <c r="AB30" s="14">
        <f t="shared" si="7"/>
        <v>0</v>
      </c>
      <c r="AC30" s="14">
        <f t="shared" si="8"/>
        <v>0</v>
      </c>
      <c r="AD30" s="51">
        <f t="shared" si="9"/>
        <v>0</v>
      </c>
      <c r="AE30" s="62"/>
      <c r="AF30" s="62"/>
      <c r="AG30" s="61">
        <f t="shared" si="10"/>
        <v>8.11111111111111</v>
      </c>
      <c r="AH30">
        <f t="shared" si="12"/>
        <v>0</v>
      </c>
      <c r="AI30">
        <f t="shared" si="13"/>
        <v>0</v>
      </c>
    </row>
    <row r="31" spans="1:35" ht="13.5" customHeight="1">
      <c r="A31" s="63">
        <v>26</v>
      </c>
      <c r="B31" s="64" t="s">
        <v>89</v>
      </c>
      <c r="C31" s="40">
        <v>7</v>
      </c>
      <c r="D31" s="40">
        <v>7</v>
      </c>
      <c r="E31" s="40">
        <v>9</v>
      </c>
      <c r="F31" s="40">
        <v>8</v>
      </c>
      <c r="G31" s="40">
        <v>7</v>
      </c>
      <c r="H31" s="40">
        <v>8</v>
      </c>
      <c r="I31" s="40">
        <v>8</v>
      </c>
      <c r="J31" s="40">
        <v>7</v>
      </c>
      <c r="K31" s="40">
        <v>10</v>
      </c>
      <c r="L31" s="40"/>
      <c r="M31" s="40"/>
      <c r="N31" s="40"/>
      <c r="O31" s="40"/>
      <c r="P31" s="40"/>
      <c r="Q31" s="40"/>
      <c r="R31" s="40"/>
      <c r="S31" s="14">
        <f t="shared" si="11"/>
        <v>9</v>
      </c>
      <c r="T31" s="14">
        <f t="shared" si="14"/>
        <v>1</v>
      </c>
      <c r="U31" s="14">
        <f t="shared" si="0"/>
        <v>1</v>
      </c>
      <c r="V31" s="14">
        <f t="shared" si="1"/>
        <v>3</v>
      </c>
      <c r="W31" s="14">
        <f t="shared" si="2"/>
        <v>4</v>
      </c>
      <c r="X31" s="14">
        <f t="shared" si="3"/>
        <v>0</v>
      </c>
      <c r="Y31" s="14">
        <f t="shared" si="4"/>
        <v>0</v>
      </c>
      <c r="Z31" s="14">
        <f t="shared" si="5"/>
        <v>0</v>
      </c>
      <c r="AA31" s="14">
        <f t="shared" si="6"/>
        <v>0</v>
      </c>
      <c r="AB31" s="14">
        <f t="shared" si="7"/>
        <v>0</v>
      </c>
      <c r="AC31" s="14">
        <f t="shared" si="8"/>
        <v>0</v>
      </c>
      <c r="AD31" s="51">
        <f t="shared" si="9"/>
        <v>0</v>
      </c>
      <c r="AE31" s="62">
        <v>20</v>
      </c>
      <c r="AF31" s="62">
        <v>2</v>
      </c>
      <c r="AG31" s="61">
        <f t="shared" si="10"/>
        <v>7.888888888888889</v>
      </c>
      <c r="AH31">
        <f t="shared" si="12"/>
        <v>0</v>
      </c>
      <c r="AI31">
        <f t="shared" si="13"/>
        <v>0</v>
      </c>
    </row>
    <row r="32" spans="1:33" ht="13.5" customHeight="1">
      <c r="A32" s="13"/>
      <c r="B32" s="60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53">
        <f>SUM(AE6:AE31)</f>
        <v>2053</v>
      </c>
      <c r="AF32" s="53">
        <f>SUM(AF6:AF31)</f>
        <v>58</v>
      </c>
      <c r="AG32" s="41">
        <f>AVERAGE(AG6:AG31)</f>
        <v>7.094017094017094</v>
      </c>
    </row>
    <row r="33" spans="1:33" ht="8.25" customHeight="1" thickBot="1">
      <c r="A33" s="66"/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</row>
    <row r="34" spans="1:33" ht="8.25" customHeight="1" thickBot="1">
      <c r="A34" s="33"/>
      <c r="B34" s="57" t="s">
        <v>44</v>
      </c>
      <c r="C34" s="55">
        <f aca="true" t="shared" si="15" ref="C34:Q34">AVERAGE(C6:C31)</f>
        <v>6.115384615384615</v>
      </c>
      <c r="D34" s="55">
        <f t="shared" si="15"/>
        <v>7.076923076923077</v>
      </c>
      <c r="E34" s="55">
        <f t="shared" si="15"/>
        <v>6.384615384615385</v>
      </c>
      <c r="F34" s="55">
        <f t="shared" si="15"/>
        <v>7.769230769230769</v>
      </c>
      <c r="G34" s="55">
        <f t="shared" si="15"/>
        <v>6.076923076923077</v>
      </c>
      <c r="H34" s="55">
        <f t="shared" si="15"/>
        <v>7.1923076923076925</v>
      </c>
      <c r="I34" s="55">
        <f t="shared" si="15"/>
        <v>7.961538461538462</v>
      </c>
      <c r="J34" s="55">
        <f t="shared" si="15"/>
        <v>6.1923076923076925</v>
      </c>
      <c r="K34" s="55">
        <f t="shared" si="15"/>
        <v>9.076923076923077</v>
      </c>
      <c r="L34" s="55" t="e">
        <f t="shared" si="15"/>
        <v>#DIV/0!</v>
      </c>
      <c r="M34" s="55" t="e">
        <f t="shared" si="15"/>
        <v>#DIV/0!</v>
      </c>
      <c r="N34" s="55" t="e">
        <f t="shared" si="15"/>
        <v>#DIV/0!</v>
      </c>
      <c r="O34" s="55" t="e">
        <f t="shared" si="15"/>
        <v>#DIV/0!</v>
      </c>
      <c r="P34" s="55" t="e">
        <f t="shared" si="15"/>
        <v>#DIV/0!</v>
      </c>
      <c r="Q34" s="55" t="e">
        <f t="shared" si="15"/>
        <v>#DIV/0!</v>
      </c>
      <c r="R34" s="56" t="e">
        <f>AVERAGE(R6:R32)</f>
        <v>#DIV/0!</v>
      </c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7.5" customHeight="1">
      <c r="A35" s="21"/>
      <c r="B35" s="37" t="s">
        <v>24</v>
      </c>
      <c r="C35" s="54">
        <f aca="true" t="shared" si="16" ref="C35:R35">IF(AND(COUNTBLANK($B$6:$B$32)&lt;&gt;40,C4&lt;&gt;""),COUNTIF(C6:C32,10),"")</f>
        <v>0</v>
      </c>
      <c r="D35" s="54">
        <f t="shared" si="16"/>
        <v>0</v>
      </c>
      <c r="E35" s="54">
        <f t="shared" si="16"/>
        <v>0</v>
      </c>
      <c r="F35" s="54">
        <f t="shared" si="16"/>
        <v>2</v>
      </c>
      <c r="G35" s="54">
        <f t="shared" si="16"/>
        <v>0</v>
      </c>
      <c r="H35" s="54">
        <f t="shared" si="16"/>
        <v>5</v>
      </c>
      <c r="I35" s="54">
        <f t="shared" si="16"/>
        <v>0</v>
      </c>
      <c r="J35" s="54">
        <f t="shared" si="16"/>
        <v>0</v>
      </c>
      <c r="K35" s="54">
        <f t="shared" si="16"/>
        <v>11</v>
      </c>
      <c r="L35" s="54">
        <f t="shared" si="16"/>
      </c>
      <c r="M35" s="54">
        <f t="shared" si="16"/>
      </c>
      <c r="N35" s="54">
        <f t="shared" si="16"/>
      </c>
      <c r="O35" s="54">
        <f t="shared" si="16"/>
      </c>
      <c r="P35" s="54">
        <f t="shared" si="16"/>
      </c>
      <c r="Q35" s="54">
        <f t="shared" si="16"/>
      </c>
      <c r="R35" s="54">
        <f t="shared" si="16"/>
      </c>
      <c r="S35" s="36"/>
      <c r="T35" s="36"/>
      <c r="U35" s="36"/>
      <c r="V35" s="36"/>
      <c r="W35" s="36"/>
      <c r="X35" s="36"/>
      <c r="Y35" s="36"/>
      <c r="Z35" s="36"/>
      <c r="AA35" s="36">
        <f>IF(AND(COUNTBLANK($B$6:$B$32)&lt;&gt;40,AA4&lt;&gt;""),COUNTIF(AA6:AA32,5),"")</f>
      </c>
      <c r="AB35" s="36">
        <f>IF(AND(COUNTBLANK($B$6:$B$32)&lt;&gt;40,AB4&lt;&gt;""),COUNTIF(AB6:AB32,5),"")</f>
      </c>
      <c r="AC35" s="36">
        <f>IF(AND(COUNTBLANK($B$6:$B$32)&lt;&gt;40,AC4&lt;&gt;""),COUNTIF(AC6:AC32,5),"")</f>
      </c>
      <c r="AD35" s="36">
        <f>IF(AND(COUNTBLANK($B$6:$B$32)&lt;&gt;40,AD4&lt;&gt;""),COUNTIF(AD6:AD32,5),"")</f>
      </c>
      <c r="AE35" s="77" t="s">
        <v>15</v>
      </c>
      <c r="AF35" s="77"/>
      <c r="AG35" s="76">
        <f>((AF54-AF57)/AF54)*100%</f>
        <v>1</v>
      </c>
    </row>
    <row r="36" spans="1:33" ht="7.5" customHeight="1">
      <c r="A36" s="21"/>
      <c r="B36" s="37" t="s">
        <v>25</v>
      </c>
      <c r="C36" s="45">
        <f aca="true" t="shared" si="17" ref="C36:R36">IF(AND(COUNTBLANK($B$6:$B$32)&lt;&gt;40,C4&lt;&gt;""),COUNTIF(C6:C32,9),"")</f>
        <v>2</v>
      </c>
      <c r="D36" s="45">
        <f t="shared" si="17"/>
        <v>2</v>
      </c>
      <c r="E36" s="45">
        <f t="shared" si="17"/>
        <v>6</v>
      </c>
      <c r="F36" s="45">
        <f t="shared" si="17"/>
        <v>4</v>
      </c>
      <c r="G36" s="45">
        <f t="shared" si="17"/>
        <v>0</v>
      </c>
      <c r="H36" s="45">
        <f t="shared" si="17"/>
        <v>3</v>
      </c>
      <c r="I36" s="45">
        <f t="shared" si="17"/>
        <v>8</v>
      </c>
      <c r="J36" s="45">
        <f t="shared" si="17"/>
        <v>3</v>
      </c>
      <c r="K36" s="45">
        <f t="shared" si="17"/>
        <v>9</v>
      </c>
      <c r="L36" s="45">
        <f t="shared" si="17"/>
      </c>
      <c r="M36" s="45">
        <f t="shared" si="17"/>
      </c>
      <c r="N36" s="45">
        <f t="shared" si="17"/>
      </c>
      <c r="O36" s="45">
        <f t="shared" si="17"/>
      </c>
      <c r="P36" s="45">
        <f t="shared" si="17"/>
      </c>
      <c r="Q36" s="45">
        <f t="shared" si="17"/>
      </c>
      <c r="R36" s="45">
        <f t="shared" si="17"/>
      </c>
      <c r="S36" s="36"/>
      <c r="T36" s="75" t="s">
        <v>47</v>
      </c>
      <c r="U36" s="75"/>
      <c r="V36" s="75"/>
      <c r="W36" s="36"/>
      <c r="X36" s="74" t="s">
        <v>48</v>
      </c>
      <c r="Y36" s="74"/>
      <c r="Z36" s="74"/>
      <c r="AA36" s="74"/>
      <c r="AB36" s="36">
        <f>IF(AND(COUNTBLANK($B$6:$B$32)&lt;&gt;40,AB4&lt;&gt;""),COUNTIF(AB6:AB32,4),"")</f>
      </c>
      <c r="AC36" s="36">
        <f>IF(AND(COUNTBLANK($B$6:$B$32)&lt;&gt;40,AC4&lt;&gt;""),COUNTIF(AC6:AC32,4),"")</f>
      </c>
      <c r="AD36" s="36">
        <f>IF(AND(COUNTBLANK($B$6:$B$32)&lt;&gt;40,AD4&lt;&gt;""),COUNTIF(AD6:AD32,4),"")</f>
      </c>
      <c r="AE36" s="77"/>
      <c r="AF36" s="77"/>
      <c r="AG36" s="76"/>
    </row>
    <row r="37" spans="1:33" ht="7.5" customHeight="1">
      <c r="A37" s="21"/>
      <c r="B37" s="37" t="s">
        <v>26</v>
      </c>
      <c r="C37" s="45">
        <f aca="true" t="shared" si="18" ref="C37:R37">IF(AND(COUNTBLANK($B$6:$B$32)&lt;&gt;40,C4&lt;&gt;""),COUNTIF(C6:C32,8),"")</f>
        <v>3</v>
      </c>
      <c r="D37" s="45">
        <f t="shared" si="18"/>
        <v>5</v>
      </c>
      <c r="E37" s="45">
        <f t="shared" si="18"/>
        <v>2</v>
      </c>
      <c r="F37" s="45">
        <f t="shared" si="18"/>
        <v>10</v>
      </c>
      <c r="G37" s="45">
        <f t="shared" si="18"/>
        <v>6</v>
      </c>
      <c r="H37" s="45">
        <f t="shared" si="18"/>
        <v>5</v>
      </c>
      <c r="I37" s="45">
        <f t="shared" si="18"/>
        <v>11</v>
      </c>
      <c r="J37" s="45">
        <f t="shared" si="18"/>
        <v>3</v>
      </c>
      <c r="K37" s="45">
        <f t="shared" si="18"/>
        <v>3</v>
      </c>
      <c r="L37" s="45">
        <f t="shared" si="18"/>
      </c>
      <c r="M37" s="45">
        <f t="shared" si="18"/>
      </c>
      <c r="N37" s="45">
        <f t="shared" si="18"/>
      </c>
      <c r="O37" s="45">
        <f t="shared" si="18"/>
      </c>
      <c r="P37" s="45">
        <f t="shared" si="18"/>
      </c>
      <c r="Q37" s="45">
        <f t="shared" si="18"/>
      </c>
      <c r="R37" s="45">
        <f t="shared" si="18"/>
      </c>
      <c r="S37" s="36"/>
      <c r="T37" s="36"/>
      <c r="U37" s="36"/>
      <c r="V37" s="36"/>
      <c r="W37" s="36"/>
      <c r="X37" s="36"/>
      <c r="Y37" s="36"/>
      <c r="Z37" s="36"/>
      <c r="AA37" s="36">
        <f>IF(AND(COUNTBLANK($B$6:$B$32)&lt;&gt;40,AA4&lt;&gt;""),COUNTIF(AA6:AA32,3),"")</f>
      </c>
      <c r="AB37" s="36">
        <f>IF(AND(COUNTBLANK($B$6:$B$32)&lt;&gt;40,AB4&lt;&gt;""),COUNTIF(AB6:AB32,3),"")</f>
      </c>
      <c r="AC37" s="36">
        <f>IF(AND(COUNTBLANK($B$6:$B$32)&lt;&gt;40,AC4&lt;&gt;""),COUNTIF(AC6:AC32,3),"")</f>
      </c>
      <c r="AD37" s="36">
        <f>IF(AND(COUNTBLANK($B$6:$B$32)&lt;&gt;40,AD4&lt;&gt;""),COUNTIF(AD6:AD32,3),"")</f>
      </c>
      <c r="AE37" s="94" t="s">
        <v>10</v>
      </c>
      <c r="AF37" s="94"/>
      <c r="AG37" s="93">
        <f>((AF52*AF54*6)-AE32)/(AF52*AF54*6)</f>
        <v>0.8865495137046862</v>
      </c>
    </row>
    <row r="38" spans="1:33" ht="7.5" customHeight="1">
      <c r="A38" s="21"/>
      <c r="B38" s="37" t="s">
        <v>27</v>
      </c>
      <c r="C38" s="45">
        <f aca="true" t="shared" si="19" ref="C38:R38">IF(AND(COUNTBLANK($B$6:$B$32)&lt;&gt;40,C4&lt;&gt;""),COUNTIF(C6:C32,7),"")</f>
        <v>7</v>
      </c>
      <c r="D38" s="45">
        <f t="shared" si="19"/>
        <v>12</v>
      </c>
      <c r="E38" s="45">
        <f t="shared" si="19"/>
        <v>6</v>
      </c>
      <c r="F38" s="45">
        <f t="shared" si="19"/>
        <v>7</v>
      </c>
      <c r="G38" s="45">
        <f t="shared" si="19"/>
        <v>6</v>
      </c>
      <c r="H38" s="45">
        <f t="shared" si="19"/>
        <v>5</v>
      </c>
      <c r="I38" s="45">
        <f t="shared" si="19"/>
        <v>5</v>
      </c>
      <c r="J38" s="45">
        <f t="shared" si="19"/>
        <v>4</v>
      </c>
      <c r="K38" s="45">
        <f t="shared" si="19"/>
        <v>3</v>
      </c>
      <c r="L38" s="45">
        <f t="shared" si="19"/>
      </c>
      <c r="M38" s="45">
        <f t="shared" si="19"/>
      </c>
      <c r="N38" s="45">
        <f t="shared" si="19"/>
      </c>
      <c r="O38" s="45">
        <f t="shared" si="19"/>
      </c>
      <c r="P38" s="45">
        <f t="shared" si="19"/>
      </c>
      <c r="Q38" s="45">
        <f t="shared" si="19"/>
      </c>
      <c r="R38" s="45">
        <f t="shared" si="19"/>
      </c>
      <c r="S38" s="36"/>
      <c r="T38" s="74" t="s">
        <v>49</v>
      </c>
      <c r="U38" s="74"/>
      <c r="V38" s="74"/>
      <c r="W38" s="74"/>
      <c r="X38" s="74"/>
      <c r="Y38" s="74"/>
      <c r="Z38" s="74"/>
      <c r="AA38" s="92"/>
      <c r="AB38" s="36">
        <f>IF(AND(COUNTBLANK($B$6:$B$32)&lt;&gt;40,AB4&lt;&gt;""),COUNTIF(AB6:AB32,2),"")</f>
      </c>
      <c r="AC38" s="36">
        <f>IF(AND(COUNTBLANK($B$6:$B$32)&lt;&gt;40,AC4&lt;&gt;""),COUNTIF(AC6:AC32,2),"")</f>
      </c>
      <c r="AD38" s="36">
        <f>IF(AND(COUNTBLANK($B$6:$B$32)&lt;&gt;40,AD4&lt;&gt;""),COUNTIF(AD6:AD32,2),"")</f>
      </c>
      <c r="AE38" s="94"/>
      <c r="AF38" s="94"/>
      <c r="AG38" s="91"/>
    </row>
    <row r="39" spans="1:33" ht="7.5" customHeight="1">
      <c r="A39" s="21"/>
      <c r="B39" s="37" t="s">
        <v>28</v>
      </c>
      <c r="C39" s="45">
        <f aca="true" t="shared" si="20" ref="C39:R39">IF(AND(COUNTBLANK($B$6:$B$32)&lt;&gt;40,C4&lt;&gt;""),COUNTIF(C6:C32,6),"")</f>
        <v>3</v>
      </c>
      <c r="D39" s="45">
        <f t="shared" si="20"/>
        <v>7</v>
      </c>
      <c r="E39" s="45">
        <f t="shared" si="20"/>
        <v>2</v>
      </c>
      <c r="F39" s="45">
        <f t="shared" si="20"/>
        <v>2</v>
      </c>
      <c r="G39" s="45">
        <f t="shared" si="20"/>
        <v>4</v>
      </c>
      <c r="H39" s="45">
        <f t="shared" si="20"/>
        <v>1</v>
      </c>
      <c r="I39" s="45">
        <f t="shared" si="20"/>
        <v>2</v>
      </c>
      <c r="J39" s="45">
        <f t="shared" si="20"/>
        <v>5</v>
      </c>
      <c r="K39" s="45">
        <f t="shared" si="20"/>
        <v>0</v>
      </c>
      <c r="L39" s="45">
        <f t="shared" si="20"/>
      </c>
      <c r="M39" s="45">
        <f t="shared" si="20"/>
      </c>
      <c r="N39" s="45">
        <f t="shared" si="20"/>
      </c>
      <c r="O39" s="45">
        <f t="shared" si="20"/>
      </c>
      <c r="P39" s="45">
        <f t="shared" si="20"/>
      </c>
      <c r="Q39" s="45">
        <f t="shared" si="20"/>
      </c>
      <c r="R39" s="45">
        <f t="shared" si="20"/>
      </c>
      <c r="S39" s="36"/>
      <c r="T39" s="38"/>
      <c r="U39" s="38"/>
      <c r="V39" s="38"/>
      <c r="W39" s="38"/>
      <c r="X39" s="38"/>
      <c r="Y39" s="38"/>
      <c r="Z39" s="39"/>
      <c r="AA39" s="38"/>
      <c r="AB39" s="36"/>
      <c r="AC39" s="36"/>
      <c r="AD39" s="36"/>
      <c r="AE39" s="94" t="s">
        <v>12</v>
      </c>
      <c r="AF39" s="94"/>
      <c r="AG39" s="90">
        <f>AF32/AF54</f>
        <v>2.230769230769231</v>
      </c>
    </row>
    <row r="40" spans="1:33" ht="7.5" customHeight="1">
      <c r="A40" s="21"/>
      <c r="B40" s="37" t="s">
        <v>29</v>
      </c>
      <c r="C40" s="45">
        <f aca="true" t="shared" si="21" ref="C40:R40">IF(AND(COUNTBLANK($B$6:$B$32)&lt;&gt;40,C4&lt;&gt;""),COUNTIF(C6:C32,5),"")</f>
        <v>6</v>
      </c>
      <c r="D40" s="45">
        <f t="shared" si="21"/>
        <v>0</v>
      </c>
      <c r="E40" s="45">
        <f t="shared" si="21"/>
        <v>4</v>
      </c>
      <c r="F40" s="45">
        <f t="shared" si="21"/>
        <v>1</v>
      </c>
      <c r="G40" s="45">
        <f t="shared" si="21"/>
        <v>5</v>
      </c>
      <c r="H40" s="45">
        <f t="shared" si="21"/>
        <v>2</v>
      </c>
      <c r="I40" s="45">
        <f t="shared" si="21"/>
        <v>0</v>
      </c>
      <c r="J40" s="45">
        <f t="shared" si="21"/>
        <v>8</v>
      </c>
      <c r="K40" s="45">
        <f t="shared" si="21"/>
        <v>0</v>
      </c>
      <c r="L40" s="45">
        <f t="shared" si="21"/>
      </c>
      <c r="M40" s="45">
        <f t="shared" si="21"/>
      </c>
      <c r="N40" s="45">
        <f t="shared" si="21"/>
      </c>
      <c r="O40" s="45">
        <f t="shared" si="21"/>
      </c>
      <c r="P40" s="45">
        <f t="shared" si="21"/>
      </c>
      <c r="Q40" s="45">
        <f t="shared" si="21"/>
      </c>
      <c r="R40" s="45">
        <f t="shared" si="21"/>
      </c>
      <c r="S40" s="36"/>
      <c r="T40" s="74" t="s">
        <v>49</v>
      </c>
      <c r="U40" s="74"/>
      <c r="V40" s="74"/>
      <c r="W40" s="74"/>
      <c r="X40" s="74"/>
      <c r="Y40" s="74"/>
      <c r="Z40" s="74"/>
      <c r="AA40" s="74"/>
      <c r="AB40" s="36"/>
      <c r="AC40" s="36"/>
      <c r="AD40" s="36"/>
      <c r="AE40" s="94"/>
      <c r="AF40" s="94"/>
      <c r="AG40" s="91"/>
    </row>
    <row r="41" spans="1:33" ht="7.5" customHeight="1">
      <c r="A41" s="21"/>
      <c r="B41" s="37" t="s">
        <v>30</v>
      </c>
      <c r="C41" s="45">
        <f aca="true" t="shared" si="22" ref="C41:R41">IF(AND(COUNTBLANK($B$6:$B$32)&lt;&gt;40,C4&lt;&gt;""),COUNTIF(C6:C32,4),"")</f>
        <v>5</v>
      </c>
      <c r="D41" s="45">
        <f t="shared" si="22"/>
        <v>0</v>
      </c>
      <c r="E41" s="45">
        <f t="shared" si="22"/>
        <v>4</v>
      </c>
      <c r="F41" s="45">
        <f t="shared" si="22"/>
        <v>0</v>
      </c>
      <c r="G41" s="45">
        <f t="shared" si="22"/>
        <v>4</v>
      </c>
      <c r="H41" s="45">
        <f t="shared" si="22"/>
        <v>4</v>
      </c>
      <c r="I41" s="45">
        <f t="shared" si="22"/>
        <v>0</v>
      </c>
      <c r="J41" s="45">
        <f t="shared" si="22"/>
        <v>3</v>
      </c>
      <c r="K41" s="45">
        <f t="shared" si="22"/>
        <v>0</v>
      </c>
      <c r="L41" s="45">
        <f t="shared" si="22"/>
      </c>
      <c r="M41" s="45">
        <f t="shared" si="22"/>
      </c>
      <c r="N41" s="45">
        <f t="shared" si="22"/>
      </c>
      <c r="O41" s="45">
        <f t="shared" si="22"/>
      </c>
      <c r="P41" s="45">
        <f t="shared" si="22"/>
      </c>
      <c r="Q41" s="45">
        <f t="shared" si="22"/>
      </c>
      <c r="R41" s="45">
        <f t="shared" si="22"/>
      </c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19"/>
      <c r="AF41" s="18"/>
      <c r="AG41" s="16"/>
    </row>
    <row r="42" spans="1:33" ht="7.5" customHeight="1">
      <c r="A42" s="21"/>
      <c r="B42" s="37" t="s">
        <v>31</v>
      </c>
      <c r="C42" s="46">
        <f aca="true" t="shared" si="23" ref="C42:R42">IF(AND(COUNTBLANK($B$6:$B$32)&lt;&gt;40,C4&lt;&gt;""),COUNTIF(C6:C32,3),"")</f>
        <v>0</v>
      </c>
      <c r="D42" s="46">
        <f t="shared" si="23"/>
        <v>0</v>
      </c>
      <c r="E42" s="46">
        <f t="shared" si="23"/>
        <v>2</v>
      </c>
      <c r="F42" s="46">
        <f t="shared" si="23"/>
        <v>0</v>
      </c>
      <c r="G42" s="46">
        <f t="shared" si="23"/>
        <v>1</v>
      </c>
      <c r="H42" s="46">
        <f t="shared" si="23"/>
        <v>1</v>
      </c>
      <c r="I42" s="46">
        <f t="shared" si="23"/>
        <v>0</v>
      </c>
      <c r="J42" s="46">
        <f t="shared" si="23"/>
        <v>0</v>
      </c>
      <c r="K42" s="46">
        <f t="shared" si="23"/>
        <v>0</v>
      </c>
      <c r="L42" s="46">
        <f t="shared" si="23"/>
      </c>
      <c r="M42" s="46">
        <f t="shared" si="23"/>
      </c>
      <c r="N42" s="46">
        <f t="shared" si="23"/>
      </c>
      <c r="O42" s="46">
        <f t="shared" si="23"/>
      </c>
      <c r="P42" s="46">
        <f t="shared" si="23"/>
      </c>
      <c r="Q42" s="46">
        <f t="shared" si="23"/>
      </c>
      <c r="R42" s="46">
        <f t="shared" si="23"/>
      </c>
      <c r="S42" s="36"/>
      <c r="T42" s="36"/>
      <c r="U42" s="36"/>
      <c r="V42" s="36"/>
      <c r="W42" s="36"/>
      <c r="X42" s="96" t="s">
        <v>43</v>
      </c>
      <c r="Y42" s="97"/>
      <c r="Z42" s="97"/>
      <c r="AA42" s="97"/>
      <c r="AB42" s="97"/>
      <c r="AC42" s="97"/>
      <c r="AD42" s="97"/>
      <c r="AE42" s="35"/>
      <c r="AF42" s="34"/>
      <c r="AG42" s="95" t="s">
        <v>98</v>
      </c>
    </row>
    <row r="43" spans="1:33" ht="7.5" customHeight="1">
      <c r="A43" s="21"/>
      <c r="B43" s="37" t="s">
        <v>32</v>
      </c>
      <c r="C43" s="46">
        <f aca="true" t="shared" si="24" ref="C43:R43">IF(AND(COUNTBLANK($B$6:$B$32)&lt;&gt;40,C4&lt;&gt;""),COUNTIF(C6:C32,2),"")</f>
        <v>0</v>
      </c>
      <c r="D43" s="46">
        <f t="shared" si="24"/>
        <v>0</v>
      </c>
      <c r="E43" s="46">
        <f t="shared" si="24"/>
        <v>0</v>
      </c>
      <c r="F43" s="46">
        <f t="shared" si="24"/>
        <v>0</v>
      </c>
      <c r="G43" s="46">
        <f t="shared" si="24"/>
        <v>0</v>
      </c>
      <c r="H43" s="46">
        <f t="shared" si="24"/>
        <v>0</v>
      </c>
      <c r="I43" s="46">
        <f t="shared" si="24"/>
        <v>0</v>
      </c>
      <c r="J43" s="46">
        <f t="shared" si="24"/>
        <v>0</v>
      </c>
      <c r="K43" s="46">
        <f t="shared" si="24"/>
        <v>0</v>
      </c>
      <c r="L43" s="46">
        <f t="shared" si="24"/>
      </c>
      <c r="M43" s="46">
        <f t="shared" si="24"/>
      </c>
      <c r="N43" s="46">
        <f t="shared" si="24"/>
      </c>
      <c r="O43" s="46">
        <f t="shared" si="24"/>
      </c>
      <c r="P43" s="46">
        <f t="shared" si="24"/>
      </c>
      <c r="Q43" s="46">
        <f t="shared" si="24"/>
      </c>
      <c r="R43" s="46">
        <f t="shared" si="24"/>
      </c>
      <c r="S43" s="36"/>
      <c r="T43" s="36"/>
      <c r="U43" s="36"/>
      <c r="V43" s="36"/>
      <c r="W43" s="36"/>
      <c r="X43" s="97"/>
      <c r="Y43" s="97"/>
      <c r="Z43" s="97"/>
      <c r="AA43" s="97"/>
      <c r="AB43" s="97"/>
      <c r="AC43" s="97"/>
      <c r="AD43" s="97"/>
      <c r="AE43" s="96" t="s">
        <v>50</v>
      </c>
      <c r="AF43" s="97"/>
      <c r="AG43" s="95"/>
    </row>
    <row r="44" spans="1:33" ht="7.5" customHeight="1">
      <c r="A44" s="21"/>
      <c r="B44" s="37" t="s">
        <v>33</v>
      </c>
      <c r="C44" s="46">
        <f aca="true" t="shared" si="25" ref="C44:R44">IF(AND(COUNTBLANK($B$6:$B$32)&lt;&gt;40,C4&lt;&gt;""),COUNTIF(C6:C32,1),"")</f>
        <v>0</v>
      </c>
      <c r="D44" s="46">
        <f t="shared" si="25"/>
        <v>0</v>
      </c>
      <c r="E44" s="46">
        <f t="shared" si="25"/>
        <v>0</v>
      </c>
      <c r="F44" s="46">
        <f t="shared" si="25"/>
        <v>0</v>
      </c>
      <c r="G44" s="46">
        <f t="shared" si="25"/>
        <v>0</v>
      </c>
      <c r="H44" s="46">
        <f t="shared" si="25"/>
        <v>0</v>
      </c>
      <c r="I44" s="46">
        <f t="shared" si="25"/>
        <v>0</v>
      </c>
      <c r="J44" s="46">
        <f t="shared" si="25"/>
        <v>0</v>
      </c>
      <c r="K44" s="46">
        <f t="shared" si="25"/>
        <v>0</v>
      </c>
      <c r="L44" s="46">
        <f t="shared" si="25"/>
      </c>
      <c r="M44" s="46">
        <f t="shared" si="25"/>
      </c>
      <c r="N44" s="46">
        <f t="shared" si="25"/>
      </c>
      <c r="O44" s="46">
        <f t="shared" si="25"/>
      </c>
      <c r="P44" s="46">
        <f t="shared" si="25"/>
      </c>
      <c r="Q44" s="46">
        <f t="shared" si="25"/>
      </c>
      <c r="R44" s="46">
        <f t="shared" si="25"/>
      </c>
      <c r="S44" s="36"/>
      <c r="T44" s="36"/>
      <c r="U44" s="36"/>
      <c r="V44" s="36"/>
      <c r="W44" s="36"/>
      <c r="X44" s="96" t="s">
        <v>46</v>
      </c>
      <c r="Y44" s="97"/>
      <c r="Z44" s="97"/>
      <c r="AA44" s="97"/>
      <c r="AB44" s="97"/>
      <c r="AC44" s="97"/>
      <c r="AD44" s="97"/>
      <c r="AE44" s="20"/>
      <c r="AF44" s="20"/>
      <c r="AG44" s="95" t="s">
        <v>97</v>
      </c>
    </row>
    <row r="45" spans="1:33" ht="7.5" customHeight="1">
      <c r="A45" s="21"/>
      <c r="B45" s="37" t="s">
        <v>34</v>
      </c>
      <c r="C45" s="46">
        <f aca="true" t="shared" si="26" ref="C45:R45">IF(AND(COUNTBLANK($B$6:$B$32)&lt;&gt;40,C4&lt;&gt;""),COUNTIF(C6:C32,0),"")</f>
        <v>0</v>
      </c>
      <c r="D45" s="46">
        <f t="shared" si="26"/>
        <v>0</v>
      </c>
      <c r="E45" s="46">
        <f t="shared" si="26"/>
        <v>0</v>
      </c>
      <c r="F45" s="46">
        <f t="shared" si="26"/>
        <v>0</v>
      </c>
      <c r="G45" s="46">
        <f t="shared" si="26"/>
        <v>0</v>
      </c>
      <c r="H45" s="46">
        <f t="shared" si="26"/>
        <v>0</v>
      </c>
      <c r="I45" s="46">
        <f t="shared" si="26"/>
        <v>0</v>
      </c>
      <c r="J45" s="46">
        <f t="shared" si="26"/>
        <v>0</v>
      </c>
      <c r="K45" s="46">
        <f t="shared" si="26"/>
        <v>0</v>
      </c>
      <c r="L45" s="46">
        <f t="shared" si="26"/>
      </c>
      <c r="M45" s="46">
        <f t="shared" si="26"/>
      </c>
      <c r="N45" s="46">
        <f t="shared" si="26"/>
      </c>
      <c r="O45" s="46">
        <f t="shared" si="26"/>
      </c>
      <c r="P45" s="46">
        <f t="shared" si="26"/>
      </c>
      <c r="Q45" s="46">
        <f t="shared" si="26"/>
      </c>
      <c r="R45" s="46">
        <f t="shared" si="26"/>
      </c>
      <c r="S45" s="36"/>
      <c r="T45" s="36"/>
      <c r="U45" s="36"/>
      <c r="V45" s="36"/>
      <c r="W45" s="36"/>
      <c r="X45" s="97"/>
      <c r="Y45" s="97"/>
      <c r="Z45" s="97"/>
      <c r="AA45" s="97"/>
      <c r="AB45" s="97"/>
      <c r="AC45" s="97"/>
      <c r="AD45" s="97"/>
      <c r="AE45" s="96" t="s">
        <v>50</v>
      </c>
      <c r="AF45" s="97"/>
      <c r="AG45" s="95"/>
    </row>
    <row r="46" spans="1:33" ht="7.5" customHeight="1">
      <c r="A46" s="21"/>
      <c r="B46" s="37" t="s">
        <v>35</v>
      </c>
      <c r="C46" s="47">
        <f aca="true" t="shared" si="27" ref="C46:R46">IF(AND(COUNTBLANK($B$6:$B$32)&lt;&gt;40,C4&lt;&gt;""),COUNTBLANK(C6:C32)-COUNTBLANK($B$6:$B$32),"")+COUNTIF(C6:C31,"н/а")</f>
        <v>0</v>
      </c>
      <c r="D46" s="47">
        <f t="shared" si="27"/>
        <v>0</v>
      </c>
      <c r="E46" s="47">
        <f t="shared" si="27"/>
        <v>0</v>
      </c>
      <c r="F46" s="47">
        <f t="shared" si="27"/>
        <v>0</v>
      </c>
      <c r="G46" s="47">
        <f t="shared" si="27"/>
        <v>0</v>
      </c>
      <c r="H46" s="47">
        <f t="shared" si="27"/>
        <v>0</v>
      </c>
      <c r="I46" s="47">
        <f t="shared" si="27"/>
        <v>0</v>
      </c>
      <c r="J46" s="47">
        <f t="shared" si="27"/>
        <v>0</v>
      </c>
      <c r="K46" s="47">
        <f t="shared" si="27"/>
        <v>0</v>
      </c>
      <c r="L46" s="47" t="e">
        <f t="shared" si="27"/>
        <v>#VALUE!</v>
      </c>
      <c r="M46" s="47" t="e">
        <f t="shared" si="27"/>
        <v>#VALUE!</v>
      </c>
      <c r="N46" s="47" t="e">
        <f t="shared" si="27"/>
        <v>#VALUE!</v>
      </c>
      <c r="O46" s="47" t="e">
        <f t="shared" si="27"/>
        <v>#VALUE!</v>
      </c>
      <c r="P46" s="47" t="e">
        <f t="shared" si="27"/>
        <v>#VALUE!</v>
      </c>
      <c r="Q46" s="47" t="e">
        <f t="shared" si="27"/>
        <v>#VALUE!</v>
      </c>
      <c r="R46" s="47" t="e">
        <f t="shared" si="27"/>
        <v>#VALUE!</v>
      </c>
      <c r="S46" s="36"/>
      <c r="T46" s="36"/>
      <c r="U46" s="36"/>
      <c r="V46" s="36"/>
      <c r="W46" s="36"/>
      <c r="X46" s="36"/>
      <c r="Y46" s="36"/>
      <c r="Z46" s="36"/>
      <c r="AA46" s="36">
        <f>IF(AND(COUNTBLANK($B$6:$B$32)&lt;&gt;40,AA4&lt;&gt;""),COUNTBLANK(AA6:AA32)-COUNTBLANK($B$6:$B$32),"")</f>
      </c>
      <c r="AB46" s="36">
        <f>IF(AND(COUNTBLANK($B$6:$B$32)&lt;&gt;40,AB4&lt;&gt;""),COUNTBLANK(AB6:AB32)-COUNTBLANK($B$6:$B$32),"")</f>
      </c>
      <c r="AC46" s="36">
        <f>IF(AND(COUNTBLANK($B$6:$B$32)&lt;&gt;40,AC4&lt;&gt;""),COUNTBLANK(AC6:AC32)-COUNTBLANK($B$6:$B$32),"")</f>
      </c>
      <c r="AD46" s="36">
        <f>IF(AND(COUNTBLANK($B$6:$B$32)&lt;&gt;40,AD4&lt;&gt;""),COUNTBLANK(AD6:AD32)-COUNTBLANK($B$6:$B$32),"")</f>
      </c>
      <c r="AE46" s="20"/>
      <c r="AF46" s="20"/>
      <c r="AG46" s="19"/>
    </row>
    <row r="47" spans="2:33" ht="12.75"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20"/>
      <c r="AF47" s="20"/>
      <c r="AG47" s="19"/>
    </row>
    <row r="48" spans="2:33" ht="12.75"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20"/>
      <c r="AF48" s="20"/>
      <c r="AG48" s="19"/>
    </row>
    <row r="49" spans="2:33" ht="12.75">
      <c r="B49" s="49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20"/>
      <c r="AF49" s="20"/>
      <c r="AG49" s="19"/>
    </row>
    <row r="50" ht="35.25" customHeight="1"/>
    <row r="51" ht="12.75">
      <c r="AF51" s="42" t="s">
        <v>52</v>
      </c>
    </row>
    <row r="52" ht="12.75">
      <c r="AF52" s="44">
        <v>116</v>
      </c>
    </row>
    <row r="54" spans="27:32" ht="12.75">
      <c r="AA54" s="42" t="s">
        <v>51</v>
      </c>
      <c r="AF54" s="44">
        <f>A31</f>
        <v>26</v>
      </c>
    </row>
    <row r="55" ht="12.75">
      <c r="AA55" s="42" t="s">
        <v>15</v>
      </c>
    </row>
    <row r="57" spans="27:32" ht="12.75">
      <c r="AA57" s="42" t="s">
        <v>55</v>
      </c>
      <c r="AF57">
        <f>COUNTIF(AH6:AH31,"&gt;0")</f>
        <v>0</v>
      </c>
    </row>
    <row r="58" ht="12.75">
      <c r="AA58" s="43" t="s">
        <v>15</v>
      </c>
    </row>
    <row r="61" spans="27:32" ht="12.75">
      <c r="AA61" s="42" t="s">
        <v>55</v>
      </c>
      <c r="AF61">
        <f>COUNTIF(AI6:AI31,"&gt;0")</f>
        <v>3</v>
      </c>
    </row>
    <row r="62" ht="12.75">
      <c r="AA62" s="43" t="s">
        <v>15</v>
      </c>
    </row>
  </sheetData>
  <sheetProtection/>
  <mergeCells count="28">
    <mergeCell ref="AG42:AG43"/>
    <mergeCell ref="X44:AD45"/>
    <mergeCell ref="AG44:AG45"/>
    <mergeCell ref="AE43:AF43"/>
    <mergeCell ref="AE45:AF45"/>
    <mergeCell ref="X42:AD43"/>
    <mergeCell ref="AG39:AG40"/>
    <mergeCell ref="T38:AA38"/>
    <mergeCell ref="T40:AA40"/>
    <mergeCell ref="AG37:AG38"/>
    <mergeCell ref="AE37:AF38"/>
    <mergeCell ref="AE39:AF40"/>
    <mergeCell ref="B1:AG1"/>
    <mergeCell ref="A3:A5"/>
    <mergeCell ref="C3:R3"/>
    <mergeCell ref="S3:AD3"/>
    <mergeCell ref="AE3:AF3"/>
    <mergeCell ref="S4:AD4"/>
    <mergeCell ref="C5:R5"/>
    <mergeCell ref="B3:B5"/>
    <mergeCell ref="A33:B33"/>
    <mergeCell ref="C33:AG33"/>
    <mergeCell ref="AG3:AG5"/>
    <mergeCell ref="AE4:AF4"/>
    <mergeCell ref="X36:AA36"/>
    <mergeCell ref="T36:V36"/>
    <mergeCell ref="AG35:AG36"/>
    <mergeCell ref="AE35:AF36"/>
  </mergeCells>
  <conditionalFormatting sqref="AE25:AE28">
    <cfRule type="dataBar" priority="20" dxfId="3">
      <dataBar minLength="0" maxLength="100">
        <cfvo type="min"/>
        <cfvo type="max"/>
        <color theme="9" tint="-0.24997000396251678"/>
      </dataBar>
      <extLst>
        <ext xmlns:x14="http://schemas.microsoft.com/office/spreadsheetml/2009/9/main" uri="{B025F937-C7B1-47D3-B67F-A62EFF666E3E}">
          <x14:id>{d97721f1-0b07-4055-a846-3fdff2348b89}</x14:id>
        </ext>
      </extLst>
    </cfRule>
  </conditionalFormatting>
  <conditionalFormatting sqref="AF29:AF31 AF6:AF24">
    <cfRule type="cellIs" priority="17" dxfId="8" operator="greaterThan">
      <formula>0</formula>
    </cfRule>
  </conditionalFormatting>
  <conditionalFormatting sqref="AF29:AF31 AF6:AF24">
    <cfRule type="cellIs" priority="14" dxfId="9" operator="greaterThan">
      <formula>0</formula>
    </cfRule>
    <cfRule type="cellIs" priority="15" dxfId="9" operator="greaterThan">
      <formula>0</formula>
    </cfRule>
    <cfRule type="cellIs" priority="16" dxfId="9" operator="greaterThan">
      <formula>0</formula>
    </cfRule>
  </conditionalFormatting>
  <conditionalFormatting sqref="AF25:AF28">
    <cfRule type="cellIs" priority="12" dxfId="8" operator="greaterThan">
      <formula>0</formula>
    </cfRule>
  </conditionalFormatting>
  <conditionalFormatting sqref="AF25:AF28">
    <cfRule type="cellIs" priority="9" dxfId="9" operator="greaterThan">
      <formula>0</formula>
    </cfRule>
    <cfRule type="cellIs" priority="10" dxfId="9" operator="greaterThan">
      <formula>0</formula>
    </cfRule>
    <cfRule type="cellIs" priority="11" dxfId="9" operator="greaterThan">
      <formula>0</formula>
    </cfRule>
  </conditionalFormatting>
  <conditionalFormatting sqref="AF25:AF28">
    <cfRule type="dataBar" priority="13" dxfId="3">
      <dataBar minLength="0" maxLength="100">
        <cfvo type="min"/>
        <cfvo type="max"/>
        <color theme="9" tint="-0.24997000396251678"/>
      </dataBar>
      <extLst>
        <ext xmlns:x14="http://schemas.microsoft.com/office/spreadsheetml/2009/9/main" uri="{B025F937-C7B1-47D3-B67F-A62EFF666E3E}">
          <x14:id>{6aa6a6b9-8a1d-44a4-95c6-9768f0d38dfb}</x14:id>
        </ext>
      </extLst>
    </cfRule>
  </conditionalFormatting>
  <conditionalFormatting sqref="AE29:AE31">
    <cfRule type="dataBar" priority="422" dxfId="3">
      <dataBar minLength="0" maxLength="100">
        <cfvo type="min"/>
        <cfvo type="max"/>
        <color theme="9" tint="-0.24997000396251678"/>
      </dataBar>
      <extLst>
        <ext xmlns:x14="http://schemas.microsoft.com/office/spreadsheetml/2009/9/main" uri="{B025F937-C7B1-47D3-B67F-A62EFF666E3E}">
          <x14:id>{7b46ea15-d085-4156-985d-e29a2212dec0}</x14:id>
        </ext>
      </extLst>
    </cfRule>
  </conditionalFormatting>
  <conditionalFormatting sqref="AF29:AF31">
    <cfRule type="dataBar" priority="424" dxfId="3">
      <dataBar minLength="0" maxLength="100">
        <cfvo type="min"/>
        <cfvo type="max"/>
        <color theme="9" tint="-0.24997000396251678"/>
      </dataBar>
      <extLst>
        <ext xmlns:x14="http://schemas.microsoft.com/office/spreadsheetml/2009/9/main" uri="{B025F937-C7B1-47D3-B67F-A62EFF666E3E}">
          <x14:id>{4976529b-4295-4ddf-9e6f-0ef8e3593a64}</x14:id>
        </ext>
      </extLst>
    </cfRule>
  </conditionalFormatting>
  <conditionalFormatting sqref="AE6:AE24">
    <cfRule type="dataBar" priority="425" dxfId="3">
      <dataBar minLength="0" maxLength="100">
        <cfvo type="min"/>
        <cfvo type="max"/>
        <color theme="9" tint="-0.24997000396251678"/>
      </dataBar>
      <extLst>
        <ext xmlns:x14="http://schemas.microsoft.com/office/spreadsheetml/2009/9/main" uri="{B025F937-C7B1-47D3-B67F-A62EFF666E3E}">
          <x14:id>{fb4f497a-7022-44a0-8a6b-577af4a1f5ea}</x14:id>
        </ext>
      </extLst>
    </cfRule>
  </conditionalFormatting>
  <conditionalFormatting sqref="AF6:AF24">
    <cfRule type="dataBar" priority="435" dxfId="3">
      <dataBar minLength="0" maxLength="100">
        <cfvo type="min"/>
        <cfvo type="max"/>
        <color theme="9" tint="-0.24997000396251678"/>
      </dataBar>
      <extLst>
        <ext xmlns:x14="http://schemas.microsoft.com/office/spreadsheetml/2009/9/main" uri="{B025F937-C7B1-47D3-B67F-A62EFF666E3E}">
          <x14:id>{5b369b2f-82db-456b-a100-631f84eaf4b4}</x14:id>
        </ext>
      </extLst>
    </cfRule>
  </conditionalFormatting>
  <conditionalFormatting sqref="AG6:AG31">
    <cfRule type="dataBar" priority="437" dxfId="3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{9f1c7562-fb03-429c-88a3-c80c59632d14}</x14:id>
        </ext>
      </extLst>
    </cfRule>
  </conditionalFormatting>
  <conditionalFormatting sqref="AG6:AG31">
    <cfRule type="dataBar" priority="439" dxfId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{8d785257-907b-4378-b424-f3537a1cfa8d}</x14:id>
        </ext>
      </extLst>
    </cfRule>
  </conditionalFormatting>
  <printOptions/>
  <pageMargins left="0.3993055555555556" right="0.3937007874015748" top="0.1968503937007874" bottom="0.1968503937007874" header="0.11811023622047245" footer="0.11811023622047245"/>
  <pageSetup horizontalDpi="300" verticalDpi="300" orientation="landscape" paperSize="9" r:id="rId1"/>
  <ignoredErrors>
    <ignoredError sqref="C34:C46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97721f1-0b07-4055-a846-3fdff2348b8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AE25:AE28</xm:sqref>
        </x14:conditionalFormatting>
        <x14:conditionalFormatting xmlns:xm="http://schemas.microsoft.com/office/excel/2006/main">
          <x14:cfRule type="dataBar" id="{6aa6a6b9-8a1d-44a4-95c6-9768f0d38df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AF25:AF28</xm:sqref>
        </x14:conditionalFormatting>
        <x14:conditionalFormatting xmlns:xm="http://schemas.microsoft.com/office/excel/2006/main">
          <x14:cfRule type="dataBar" id="{7b46ea15-d085-4156-985d-e29a2212dec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AE29:AE31</xm:sqref>
        </x14:conditionalFormatting>
        <x14:conditionalFormatting xmlns:xm="http://schemas.microsoft.com/office/excel/2006/main">
          <x14:cfRule type="dataBar" id="{4976529b-4295-4ddf-9e6f-0ef8e3593a6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AF29:AF31</xm:sqref>
        </x14:conditionalFormatting>
        <x14:conditionalFormatting xmlns:xm="http://schemas.microsoft.com/office/excel/2006/main">
          <x14:cfRule type="dataBar" id="{fb4f497a-7022-44a0-8a6b-577af4a1f5e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AE6:AE24</xm:sqref>
        </x14:conditionalFormatting>
        <x14:conditionalFormatting xmlns:xm="http://schemas.microsoft.com/office/excel/2006/main">
          <x14:cfRule type="dataBar" id="{5b369b2f-82db-456b-a100-631f84eaf4b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AF6:AF24</xm:sqref>
        </x14:conditionalFormatting>
        <x14:conditionalFormatting xmlns:xm="http://schemas.microsoft.com/office/excel/2006/main">
          <x14:cfRule type="dataBar" id="{9f1c7562-fb03-429c-88a3-c80c59632d1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AG6:AG31</xm:sqref>
        </x14:conditionalFormatting>
        <x14:conditionalFormatting xmlns:xm="http://schemas.microsoft.com/office/excel/2006/main">
          <x14:cfRule type="dataBar" id="{8d785257-907b-4378-b424-f3537a1cfa8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AG6:AG31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E38"/>
  <sheetViews>
    <sheetView zoomScalePageLayoutView="0" workbookViewId="0" topLeftCell="A1">
      <selection activeCell="L21" sqref="L21"/>
    </sheetView>
  </sheetViews>
  <sheetFormatPr defaultColWidth="9.00390625" defaultRowHeight="12.75"/>
  <cols>
    <col min="1" max="1" width="9.75390625" style="8" customWidth="1"/>
    <col min="2" max="2" width="5.875" style="8" customWidth="1"/>
    <col min="3" max="3" width="7.875" style="8" customWidth="1"/>
    <col min="4" max="4" width="5.75390625" style="8" customWidth="1"/>
    <col min="5" max="5" width="8.75390625" style="8" customWidth="1"/>
    <col min="6" max="6" width="5.75390625" style="8" customWidth="1"/>
    <col min="7" max="7" width="8.75390625" style="8" customWidth="1"/>
    <col min="8" max="8" width="5.75390625" style="8" customWidth="1"/>
    <col min="9" max="9" width="8.75390625" style="8" customWidth="1"/>
    <col min="10" max="10" width="5.75390625" style="8" customWidth="1"/>
    <col min="11" max="11" width="8.75390625" style="8" customWidth="1"/>
    <col min="12" max="12" width="9.25390625" style="8" customWidth="1"/>
    <col min="13" max="13" width="8.75390625" style="8" customWidth="1"/>
    <col min="14" max="14" width="6.75390625" style="8" customWidth="1"/>
    <col min="15" max="15" width="8.625" style="8" customWidth="1"/>
    <col min="16" max="16" width="9.125" style="8" customWidth="1"/>
    <col min="17" max="17" width="8.75390625" style="8" customWidth="1"/>
    <col min="18" max="16384" width="9.125" style="8" customWidth="1"/>
  </cols>
  <sheetData>
    <row r="1" spans="1:31" ht="20.25" customHeight="1">
      <c r="A1" s="106" t="s">
        <v>61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</row>
    <row r="2" ht="0.75" customHeight="1"/>
    <row r="3" spans="1:17" ht="18" customHeight="1">
      <c r="A3" s="108" t="s">
        <v>56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1:17" ht="19.5" customHeight="1">
      <c r="A4" s="110" t="s">
        <v>14</v>
      </c>
      <c r="B4" s="99" t="s">
        <v>39</v>
      </c>
      <c r="C4" s="99" t="s">
        <v>45</v>
      </c>
      <c r="D4" s="102" t="s">
        <v>15</v>
      </c>
      <c r="E4" s="103"/>
      <c r="F4" s="103"/>
      <c r="G4" s="103"/>
      <c r="H4" s="103"/>
      <c r="I4" s="103"/>
      <c r="J4" s="103"/>
      <c r="K4" s="104"/>
      <c r="L4" s="99" t="s">
        <v>20</v>
      </c>
      <c r="M4" s="99" t="s">
        <v>21</v>
      </c>
      <c r="N4" s="102" t="s">
        <v>40</v>
      </c>
      <c r="O4" s="104"/>
      <c r="P4" s="99" t="s">
        <v>22</v>
      </c>
      <c r="Q4" s="99" t="s">
        <v>19</v>
      </c>
    </row>
    <row r="5" spans="1:17" ht="15" customHeight="1">
      <c r="A5" s="111"/>
      <c r="B5" s="100"/>
      <c r="C5" s="100"/>
      <c r="D5" s="102" t="s">
        <v>36</v>
      </c>
      <c r="E5" s="104"/>
      <c r="F5" s="102" t="s">
        <v>57</v>
      </c>
      <c r="G5" s="104"/>
      <c r="H5" s="102" t="s">
        <v>58</v>
      </c>
      <c r="I5" s="104"/>
      <c r="J5" s="102" t="s">
        <v>37</v>
      </c>
      <c r="K5" s="104"/>
      <c r="L5" s="100"/>
      <c r="M5" s="100"/>
      <c r="N5" s="99" t="s">
        <v>18</v>
      </c>
      <c r="O5" s="99" t="s">
        <v>42</v>
      </c>
      <c r="P5" s="100"/>
      <c r="Q5" s="100"/>
    </row>
    <row r="6" spans="1:17" ht="27" customHeight="1">
      <c r="A6" s="112"/>
      <c r="B6" s="101"/>
      <c r="C6" s="101"/>
      <c r="D6" s="23" t="s">
        <v>16</v>
      </c>
      <c r="E6" s="23" t="s">
        <v>17</v>
      </c>
      <c r="F6" s="23" t="s">
        <v>16</v>
      </c>
      <c r="G6" s="23" t="s">
        <v>17</v>
      </c>
      <c r="H6" s="23" t="s">
        <v>16</v>
      </c>
      <c r="I6" s="23" t="s">
        <v>17</v>
      </c>
      <c r="J6" s="23" t="s">
        <v>16</v>
      </c>
      <c r="K6" s="23" t="s">
        <v>17</v>
      </c>
      <c r="L6" s="101"/>
      <c r="M6" s="101"/>
      <c r="N6" s="101"/>
      <c r="O6" s="101"/>
      <c r="P6" s="101"/>
      <c r="Q6" s="101"/>
    </row>
    <row r="7" spans="1:17" ht="15" customHeight="1">
      <c r="A7" s="48" t="s">
        <v>62</v>
      </c>
      <c r="B7" s="24">
        <f>'ПР-31'!AF54</f>
        <v>26</v>
      </c>
      <c r="C7" s="24">
        <f>'ПР-31'!AF54</f>
        <v>26</v>
      </c>
      <c r="D7" s="24" t="e">
        <f>DCOUNTA('ПР-31'!B5:AD32,'ПР-31'!B3,'Ввод данных2'!D4:L5)</f>
        <v>#VALUE!</v>
      </c>
      <c r="E7" s="25" t="e">
        <f>D7/B7</f>
        <v>#VALUE!</v>
      </c>
      <c r="F7" s="24" t="e">
        <f>DCOUNTA('ПР-31'!B5:AD32,'ПР-31'!B3,'Ввод данных2'!F4:L5)-D7</f>
        <v>#VALUE!</v>
      </c>
      <c r="G7" s="25" t="e">
        <f>F7/B7</f>
        <v>#VALUE!</v>
      </c>
      <c r="H7" s="24" t="e">
        <f>DCOUNTA('ПР-31'!B5:AD32,'ПР-31'!B3,'Ввод данных2'!I4:L5)-D7-F7</f>
        <v>#VALUE!</v>
      </c>
      <c r="I7" s="25" t="e">
        <f>H7/B7</f>
        <v>#VALUE!</v>
      </c>
      <c r="J7" s="24" t="e">
        <f>B7-H7-F7-D7</f>
        <v>#VALUE!</v>
      </c>
      <c r="K7" s="25" t="e">
        <f>J7/B7</f>
        <v>#VALUE!</v>
      </c>
      <c r="L7" s="25">
        <f>'ПР-31'!AG35</f>
        <v>1</v>
      </c>
      <c r="M7" s="25">
        <f>((B7-'ПР-31'!AF61)/B7)*100%</f>
        <v>0.8846153846153846</v>
      </c>
      <c r="N7" s="24">
        <f>('ПР-31'!AE32)</f>
        <v>2053</v>
      </c>
      <c r="O7" s="24">
        <f>('ПР-31'!AF32)</f>
        <v>58</v>
      </c>
      <c r="P7" s="25">
        <f>'ПР-31'!AG37</f>
        <v>0.8865495137046862</v>
      </c>
      <c r="Q7" s="31">
        <f>'ПР-31'!AG39</f>
        <v>2.230769230769231</v>
      </c>
    </row>
    <row r="8" spans="1:17" ht="15" customHeight="1">
      <c r="A8" s="2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5" customHeight="1">
      <c r="A9" s="27" t="s">
        <v>41</v>
      </c>
      <c r="B9" s="28">
        <f>SUM(B7:B8)</f>
        <v>26</v>
      </c>
      <c r="C9" s="24">
        <f>SUM(C7:C8)</f>
        <v>26</v>
      </c>
      <c r="D9" s="28" t="e">
        <f>SUM(D7:D8)</f>
        <v>#VALUE!</v>
      </c>
      <c r="E9" s="25" t="e">
        <f>AVERAGE(E7:E8)</f>
        <v>#VALUE!</v>
      </c>
      <c r="F9" s="29" t="e">
        <f>SUM(F7:F8)</f>
        <v>#VALUE!</v>
      </c>
      <c r="G9" s="25" t="e">
        <f>AVERAGE(G7:G8)</f>
        <v>#VALUE!</v>
      </c>
      <c r="H9" s="28" t="e">
        <f>SUM(H7:H8)</f>
        <v>#VALUE!</v>
      </c>
      <c r="I9" s="25" t="e">
        <f>AVERAGE(I7:I8)</f>
        <v>#VALUE!</v>
      </c>
      <c r="J9" s="28" t="e">
        <f>SUM(J7:J8)</f>
        <v>#VALUE!</v>
      </c>
      <c r="K9" s="25" t="e">
        <f>AVERAGE(K7:K8)</f>
        <v>#VALUE!</v>
      </c>
      <c r="L9" s="25">
        <f>AVERAGE(L7:L8)</f>
        <v>1</v>
      </c>
      <c r="M9" s="25">
        <f>AVERAGE(M7:M8)</f>
        <v>0.8846153846153846</v>
      </c>
      <c r="N9" s="30">
        <f>SUM(N7:N8)</f>
        <v>2053</v>
      </c>
      <c r="O9" s="28">
        <f>SUM(O7:O8)</f>
        <v>58</v>
      </c>
      <c r="P9" s="25">
        <f>AVERAGE(P7:P8)</f>
        <v>0.8865495137046862</v>
      </c>
      <c r="Q9" s="32">
        <f>AVERAGE(Q7:Q8)</f>
        <v>2.230769230769231</v>
      </c>
    </row>
    <row r="10" spans="1:17" ht="15" customHeight="1">
      <c r="A10" s="26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ht="15" customHeight="1">
      <c r="A11" s="26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21" customHeight="1">
      <c r="A14" s="98" t="s">
        <v>60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105" t="s">
        <v>59</v>
      </c>
      <c r="N14" s="105"/>
      <c r="O14" s="105"/>
      <c r="P14" s="9"/>
      <c r="Q14" s="9"/>
    </row>
    <row r="15" spans="1:17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4" ht="12.75">
      <c r="A32" s="9"/>
      <c r="B32" s="9"/>
      <c r="C32" s="9"/>
      <c r="D32" s="9"/>
    </row>
    <row r="33" spans="1:4" ht="12.75">
      <c r="A33" s="9"/>
      <c r="B33" s="9"/>
      <c r="C33" s="9"/>
      <c r="D33" s="9"/>
    </row>
    <row r="34" spans="1:4" ht="12.75">
      <c r="A34" s="9"/>
      <c r="B34" s="9"/>
      <c r="C34" s="9"/>
      <c r="D34" s="9"/>
    </row>
    <row r="35" spans="1:4" ht="12.75">
      <c r="A35" s="9"/>
      <c r="B35" s="9"/>
      <c r="C35" s="9"/>
      <c r="D35" s="9"/>
    </row>
    <row r="36" spans="1:4" ht="12.75">
      <c r="A36" s="9"/>
      <c r="B36" s="9"/>
      <c r="C36" s="9"/>
      <c r="D36" s="9"/>
    </row>
    <row r="37" spans="1:4" ht="12.75">
      <c r="A37" s="9"/>
      <c r="B37" s="9"/>
      <c r="C37" s="9"/>
      <c r="D37" s="9"/>
    </row>
    <row r="38" spans="1:4" ht="12.75">
      <c r="A38" s="9"/>
      <c r="B38" s="9"/>
      <c r="C38" s="9"/>
      <c r="D38" s="9"/>
    </row>
  </sheetData>
  <sheetProtection/>
  <mergeCells count="19">
    <mergeCell ref="A1:AE1"/>
    <mergeCell ref="A3:Q3"/>
    <mergeCell ref="L4:L6"/>
    <mergeCell ref="M4:M6"/>
    <mergeCell ref="N4:O4"/>
    <mergeCell ref="N5:N6"/>
    <mergeCell ref="O5:O6"/>
    <mergeCell ref="A4:A6"/>
    <mergeCell ref="B4:B6"/>
    <mergeCell ref="C4:C6"/>
    <mergeCell ref="A14:L14"/>
    <mergeCell ref="P4:P6"/>
    <mergeCell ref="Q4:Q6"/>
    <mergeCell ref="D4:K4"/>
    <mergeCell ref="D5:E5"/>
    <mergeCell ref="F5:G5"/>
    <mergeCell ref="H5:I5"/>
    <mergeCell ref="J5:K5"/>
    <mergeCell ref="M14:O14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L5"/>
  <sheetViews>
    <sheetView zoomScalePageLayoutView="0" workbookViewId="0" topLeftCell="D1">
      <selection activeCell="G4" sqref="G4:L5"/>
    </sheetView>
  </sheetViews>
  <sheetFormatPr defaultColWidth="9.00390625" defaultRowHeight="12.75"/>
  <sheetData>
    <row r="4" spans="2:12" ht="12.75">
      <c r="B4" s="11">
        <v>10</v>
      </c>
      <c r="C4" s="11">
        <v>9</v>
      </c>
      <c r="D4" s="11">
        <v>8</v>
      </c>
      <c r="E4" s="11">
        <v>7</v>
      </c>
      <c r="F4" s="11">
        <v>6</v>
      </c>
      <c r="G4" s="11">
        <v>5</v>
      </c>
      <c r="H4" s="12">
        <v>4</v>
      </c>
      <c r="I4" s="12">
        <v>3</v>
      </c>
      <c r="J4" s="12">
        <v>2</v>
      </c>
      <c r="K4" s="12">
        <v>1</v>
      </c>
      <c r="L4" s="12">
        <v>0</v>
      </c>
    </row>
    <row r="5" spans="2:12" ht="12.75"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5:F8"/>
  <sheetViews>
    <sheetView zoomScalePageLayoutView="0" workbookViewId="0" topLeftCell="A1">
      <selection activeCell="E5" sqref="E5"/>
    </sheetView>
  </sheetViews>
  <sheetFormatPr defaultColWidth="9.00390625" defaultRowHeight="12.75"/>
  <cols>
    <col min="4" max="4" width="9.875" style="0" customWidth="1"/>
  </cols>
  <sheetData>
    <row r="4" ht="13.5" thickBot="1"/>
    <row r="5" spans="2:5" ht="13.5" thickBot="1">
      <c r="B5" s="113" t="s">
        <v>13</v>
      </c>
      <c r="C5" s="114"/>
      <c r="D5" s="114"/>
      <c r="E5" s="7"/>
    </row>
    <row r="6" ht="13.5" thickBot="1"/>
    <row r="7" spans="2:6" ht="44.25" customHeight="1">
      <c r="B7" s="1" t="s">
        <v>5</v>
      </c>
      <c r="C7" s="2" t="s">
        <v>6</v>
      </c>
      <c r="D7" s="2" t="s">
        <v>7</v>
      </c>
      <c r="E7" s="2" t="s">
        <v>8</v>
      </c>
      <c r="F7" s="3" t="s">
        <v>9</v>
      </c>
    </row>
    <row r="8" spans="2:6" ht="13.5" thickBot="1">
      <c r="B8" s="4">
        <v>0</v>
      </c>
      <c r="C8" s="5">
        <v>0</v>
      </c>
      <c r="D8" s="5">
        <v>0</v>
      </c>
      <c r="E8" s="5">
        <v>0</v>
      </c>
      <c r="F8" s="6">
        <v>0</v>
      </c>
    </row>
  </sheetData>
  <sheetProtection password="C669" sheet="1" objects="1" scenarios="1"/>
  <mergeCells count="1">
    <mergeCell ref="B5:D5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2_210</dc:creator>
  <cp:keywords/>
  <dc:description/>
  <cp:lastModifiedBy>User</cp:lastModifiedBy>
  <cp:lastPrinted>2023-12-18T05:27:26Z</cp:lastPrinted>
  <dcterms:created xsi:type="dcterms:W3CDTF">2001-07-28T00:43:23Z</dcterms:created>
  <dcterms:modified xsi:type="dcterms:W3CDTF">2023-12-18T05:32:56Z</dcterms:modified>
  <cp:category/>
  <cp:version/>
  <cp:contentType/>
  <cp:contentStatus/>
</cp:coreProperties>
</file>