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МП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<sst xmlns="http://schemas.openxmlformats.org/spreadsheetml/2006/main" count="125" uniqueCount="104">
  <si>
    <t>Учебные предметы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</si>
  <si>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</si>
  <si>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</si>
  <si>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</si>
  <si>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</si>
  <si>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</si>
  <si>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</si>
  <si>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</si>
  <si>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</si>
  <si>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</si>
  <si>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</si>
  <si>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</si>
  <si>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</si>
  <si>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</si>
  <si>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</si>
  <si>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</si>
  <si>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</si>
  <si>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</si>
  <si>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</si>
  <si>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</si>
  <si>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</si>
  <si>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</si>
  <si>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</si>
  <si>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</si>
  <si>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</si>
  <si>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</si>
  <si>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</si>
  <si>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</si>
  <si>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</si>
  <si>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</si>
  <si>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</si>
  <si>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</si>
  <si>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</si>
  <si>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</si>
  <si>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</si>
  <si>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</si>
  <si>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</si>
  <si>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</si>
  <si>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</si>
  <si>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</si>
  <si>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</si>
  <si>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</si>
  <si>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</si>
  <si>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</si>
  <si>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</si>
  <si>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</si>
  <si>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</si>
  <si>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</si>
  <si>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</si>
  <si>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</si>
  <si>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</si>
  <si>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</si>
  <si>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</si>
  <si>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</si>
  <si>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</si>
  <si>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</si>
  <si>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</si>
  <si>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</si>
  <si>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</si>
  <si>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</si>
  <si>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>Зав. отделением             __________________________</t>
  </si>
  <si>
    <t xml:space="preserve">                                 Итоговый отчёт результатов учебной деятельности учащихся за 1 семестр 2021-2022 учебного года, группы МП-11</t>
  </si>
  <si>
    <t>МП-21</t>
  </si>
  <si>
    <t>ФК и З</t>
  </si>
  <si>
    <t>Технолог. д/о пр-в</t>
  </si>
  <si>
    <t>Обор. д/о пр-в</t>
  </si>
  <si>
    <t>ИГ</t>
  </si>
  <si>
    <t>Алешко Олег Викторович</t>
  </si>
  <si>
    <t>Антоненко Анна Юрьевна</t>
  </si>
  <si>
    <t>Боровская Валентина Валерьевна</t>
  </si>
  <si>
    <t>Брегид Анастасия Юрьевна</t>
  </si>
  <si>
    <t>Вершинина Дарья Дмитриевна</t>
  </si>
  <si>
    <t>Гецман Виктория Игоревна</t>
  </si>
  <si>
    <t>Гончаров Степан Дмитриевич</t>
  </si>
  <si>
    <t>Гончарова Дарина Николаевна</t>
  </si>
  <si>
    <t>Емельянченко Дарья Андреевна</t>
  </si>
  <si>
    <t>Жигадло Виктория Сергеевна</t>
  </si>
  <si>
    <t>Коржуев Артём Андреевич</t>
  </si>
  <si>
    <t>Краснов Егор Андреевич</t>
  </si>
  <si>
    <t>Курленко Надежда Андреевна</t>
  </si>
  <si>
    <t>Лапицкая Дарья Владимировна</t>
  </si>
  <si>
    <t>Макаренко Анастасия Дмитриевна</t>
  </si>
  <si>
    <t>Маркевич Алина Ивановна</t>
  </si>
  <si>
    <t>Немченко Анастасия Андрюсовна</t>
  </si>
  <si>
    <t>Савеня Сергей Юрьевич</t>
  </si>
  <si>
    <t>Семашко Арсений Сергеевич</t>
  </si>
  <si>
    <t>Семченко Николай Владимирович</t>
  </si>
  <si>
    <t>Скиба Анастасия Валерьевна</t>
  </si>
  <si>
    <t>Слуцкая Диана Максимовна</t>
  </si>
  <si>
    <t>Степанцов Даниил Романович</t>
  </si>
  <si>
    <t>Чика Артём Алексеевич</t>
  </si>
  <si>
    <t>Чирва Карина Вячеславовна</t>
  </si>
  <si>
    <t>Шишов Иван Викторович</t>
  </si>
  <si>
    <t>Штацкая Анна Викторовна</t>
  </si>
  <si>
    <t>Э.П.Король</t>
  </si>
  <si>
    <t>Е.А.Савенко</t>
  </si>
  <si>
    <t>Отчёт результатов учебной деятельности учащихся на 1 апреля 2023-2024 учебного года, группы МП-21</t>
  </si>
  <si>
    <t>Основы права</t>
  </si>
  <si>
    <t>охрана окр среды и энергосб</t>
  </si>
  <si>
    <t>Ин яз</t>
  </si>
  <si>
    <t>Материалы д п</t>
  </si>
  <si>
    <t>Система аспирации и пневм</t>
  </si>
  <si>
    <t>зач</t>
  </si>
  <si>
    <t>н/а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</si>
</sst>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i/>
      <sz val="7"/>
      <color indexed="10"/>
      <name val="ISOCPE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i/>
      <sz val="7"/>
      <color rgb="FFFF0000"/>
      <name val="ISOCPEU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9" xfId="0" applyFont="1" applyFill="1" applyBorder="1" applyAlignment="1" applyProtection="1">
      <alignment horizontal="center"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 textRotation="90" wrapText="1"/>
    </xf>
    <xf numFmtId="183" fontId="11" fillId="0" borderId="19" xfId="0" applyNumberFormat="1" applyFont="1" applyBorder="1" applyAlignment="1" applyProtection="1">
      <alignment horizontal="center"/>
      <protection/>
    </xf>
    <xf numFmtId="0" fontId="63" fillId="36" borderId="17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21" fillId="0" borderId="25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/>
      <protection locked="0"/>
    </xf>
    <xf numFmtId="0" fontId="18" fillId="0" borderId="26" xfId="0" applyFont="1" applyBorder="1" applyAlignment="1">
      <alignment horizontal="left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7" fillId="0" borderId="17" xfId="0" applyFont="1" applyBorder="1" applyAlignment="1" applyProtection="1">
      <alignment/>
      <protection locked="0"/>
    </xf>
    <xf numFmtId="0" fontId="23" fillId="36" borderId="17" xfId="0" applyFont="1" applyFill="1" applyBorder="1" applyAlignment="1">
      <alignment horizontal="center" vertical="center" textRotation="90" wrapText="1"/>
    </xf>
    <xf numFmtId="0" fontId="23" fillId="36" borderId="17" xfId="0" applyFont="1" applyFill="1" applyBorder="1" applyAlignment="1">
      <alignment vertical="center" textRotation="90" wrapText="1"/>
    </xf>
    <xf numFmtId="0" fontId="64" fillId="36" borderId="1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/>
      <protection/>
    </xf>
    <xf numFmtId="0" fontId="0" fillId="37" borderId="3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21" fillId="38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view="pageLayout" zoomScale="142" zoomScaleNormal="125" zoomScalePageLayoutView="142" workbookViewId="0" topLeftCell="A6">
      <selection activeCell="AE38" sqref="AE38:AE39"/>
    </sheetView>
  </sheetViews>
  <sheetFormatPr defaultColWidth="9.00390625" defaultRowHeight="12.75"/>
  <cols>
    <col min="1" max="1" width="2.375" style="0" customWidth="1"/>
    <col min="2" max="2" width="26.375" style="0" customWidth="1"/>
    <col min="3" max="10" width="3.375" style="0" customWidth="1"/>
    <col min="11" max="11" width="2.875" style="0" customWidth="1"/>
    <col min="12" max="12" width="2.625" style="0" customWidth="1"/>
    <col min="13" max="13" width="2.375" style="0" customWidth="1"/>
    <col min="14" max="14" width="2.875" style="0" customWidth="1"/>
    <col min="15" max="20" width="3.375" style="0" customWidth="1"/>
    <col min="21" max="21" width="3.00390625" style="0" customWidth="1"/>
    <col min="22" max="22" width="3.375" style="0" customWidth="1"/>
    <col min="23" max="23" width="3.00390625" style="0" customWidth="1"/>
    <col min="24" max="24" width="3.375" style="0" customWidth="1"/>
    <col min="25" max="25" width="2.75390625" style="0" customWidth="1"/>
    <col min="26" max="26" width="3.00390625" style="0" customWidth="1"/>
    <col min="27" max="27" width="2.75390625" style="0" customWidth="1"/>
    <col min="28" max="28" width="3.25390625" style="0" customWidth="1"/>
    <col min="29" max="29" width="5.375" style="0" customWidth="1"/>
    <col min="30" max="30" width="6.125" style="0" customWidth="1"/>
    <col min="31" max="31" width="11.375" style="0" customWidth="1"/>
  </cols>
  <sheetData>
    <row r="1" spans="2:31" ht="12" customHeight="1">
      <c r="B1" s="78" t="s">
        <v>96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ht="6.75" customHeight="1" hidden="1"/>
    <row r="3" spans="1:31" ht="9" customHeight="1">
      <c r="A3" s="80" t="s">
        <v>52</v>
      </c>
      <c r="B3" s="90" t="s">
        <v>37</v>
      </c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 t="s">
        <v>1</v>
      </c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 t="s">
        <v>9</v>
      </c>
      <c r="AD3" s="84"/>
      <c r="AE3" s="90" t="s">
        <v>22</v>
      </c>
    </row>
    <row r="4" spans="1:31" ht="59.25" customHeight="1">
      <c r="A4" s="80"/>
      <c r="B4" s="91"/>
      <c r="C4" s="66" t="s">
        <v>97</v>
      </c>
      <c r="D4" s="66" t="s">
        <v>98</v>
      </c>
      <c r="E4" s="66" t="s">
        <v>99</v>
      </c>
      <c r="F4" s="66" t="s">
        <v>100</v>
      </c>
      <c r="G4" s="66" t="s">
        <v>101</v>
      </c>
      <c r="H4" s="66" t="s">
        <v>63</v>
      </c>
      <c r="I4" s="66" t="s">
        <v>64</v>
      </c>
      <c r="J4" s="66" t="s">
        <v>65</v>
      </c>
      <c r="K4" s="66" t="s">
        <v>66</v>
      </c>
      <c r="L4" s="68"/>
      <c r="M4" s="66"/>
      <c r="N4" s="66"/>
      <c r="O4" s="67"/>
      <c r="P4" s="56"/>
      <c r="Q4" s="85" t="s">
        <v>3</v>
      </c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  <c r="AC4" s="95" t="s">
        <v>10</v>
      </c>
      <c r="AD4" s="96"/>
      <c r="AE4" s="91"/>
    </row>
    <row r="5" spans="1:31" ht="10.5" customHeight="1">
      <c r="A5" s="81"/>
      <c r="B5" s="92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21" t="s">
        <v>53</v>
      </c>
      <c r="R5" s="16">
        <v>10</v>
      </c>
      <c r="S5" s="16">
        <v>9</v>
      </c>
      <c r="T5" s="16">
        <v>8</v>
      </c>
      <c r="U5" s="16">
        <v>7</v>
      </c>
      <c r="V5" s="16">
        <v>6</v>
      </c>
      <c r="W5" s="16">
        <v>5</v>
      </c>
      <c r="X5" s="16">
        <v>4</v>
      </c>
      <c r="Y5" s="16">
        <v>3</v>
      </c>
      <c r="Z5" s="16">
        <v>2</v>
      </c>
      <c r="AA5" s="16">
        <v>1</v>
      </c>
      <c r="AB5" s="16">
        <v>0</v>
      </c>
      <c r="AC5" s="51" t="s">
        <v>2</v>
      </c>
      <c r="AD5" s="51" t="s">
        <v>54</v>
      </c>
      <c r="AE5" s="92"/>
    </row>
    <row r="6" spans="1:33" ht="11.25" customHeight="1">
      <c r="A6" s="63">
        <v>1</v>
      </c>
      <c r="B6" s="64" t="s">
        <v>67</v>
      </c>
      <c r="C6" s="39">
        <v>6</v>
      </c>
      <c r="D6" s="39">
        <v>7</v>
      </c>
      <c r="E6" s="117">
        <v>2</v>
      </c>
      <c r="F6" s="39">
        <v>8</v>
      </c>
      <c r="G6" s="60">
        <v>3</v>
      </c>
      <c r="H6" s="39">
        <v>10</v>
      </c>
      <c r="I6" s="39">
        <v>4</v>
      </c>
      <c r="J6" s="39">
        <v>5</v>
      </c>
      <c r="K6" s="117">
        <v>2</v>
      </c>
      <c r="L6" s="39"/>
      <c r="M6" s="39"/>
      <c r="N6" s="39"/>
      <c r="O6" s="39"/>
      <c r="P6" s="39"/>
      <c r="Q6" s="13">
        <f>COUNT(C6:P6)</f>
        <v>9</v>
      </c>
      <c r="R6" s="13">
        <f>IF($Q6&lt;&gt;"",COUNTIF($C6:$P6,10),"")</f>
        <v>1</v>
      </c>
      <c r="S6" s="13">
        <f>IF($Q6&lt;&gt;"",COUNTIF($C6:$P6,9),"")</f>
        <v>0</v>
      </c>
      <c r="T6" s="13">
        <f>IF($Q6&lt;&gt;"",COUNTIF($C6:$P6,8),"")</f>
        <v>1</v>
      </c>
      <c r="U6" s="13">
        <f>IF($Q6&lt;&gt;"",COUNTIF($C6:$P6,7),"")</f>
        <v>1</v>
      </c>
      <c r="V6" s="13">
        <f>IF($Q6&lt;&gt;"",COUNTIF($C6:$P6,6),"")</f>
        <v>1</v>
      </c>
      <c r="W6" s="13">
        <f>IF($Q6&lt;&gt;"",COUNTIF($C6:$P6,5),"")</f>
        <v>1</v>
      </c>
      <c r="X6" s="13">
        <f>IF($Q6&lt;&gt;"",COUNTIF($C6:$P6,4),"")</f>
        <v>1</v>
      </c>
      <c r="Y6" s="13">
        <f>IF($Q6&lt;&gt;"",COUNTIF($C6:$P6,3),"")</f>
        <v>1</v>
      </c>
      <c r="Z6" s="13">
        <f>IF($Q6&lt;&gt;"",COUNTIF($C6:$P6,2),"")</f>
        <v>2</v>
      </c>
      <c r="AA6" s="13">
        <f>IF($Q6&lt;&gt;"",COUNTIF($C6:$P6,1),"")</f>
        <v>0</v>
      </c>
      <c r="AB6" s="50">
        <f>IF($Q6&lt;&gt;"",COUNTIF($C6:$P6,0),"")</f>
        <v>0</v>
      </c>
      <c r="AC6" s="58">
        <v>15</v>
      </c>
      <c r="AD6" s="58"/>
      <c r="AE6" s="57">
        <f>AVERAGE(C6:P6)</f>
        <v>5.222222222222222</v>
      </c>
      <c r="AF6">
        <f>SUM(Y6:AB6)</f>
        <v>3</v>
      </c>
      <c r="AG6">
        <f>SUM(X6:AB6)</f>
        <v>4</v>
      </c>
    </row>
    <row r="7" spans="1:33" ht="11.25" customHeight="1">
      <c r="A7" s="63">
        <v>2</v>
      </c>
      <c r="B7" s="64" t="s">
        <v>68</v>
      </c>
      <c r="C7" s="39">
        <v>7</v>
      </c>
      <c r="D7" s="39">
        <v>6</v>
      </c>
      <c r="E7" s="39">
        <v>5</v>
      </c>
      <c r="F7" s="39">
        <v>5</v>
      </c>
      <c r="G7" s="60">
        <v>7</v>
      </c>
      <c r="H7" s="39" t="s">
        <v>102</v>
      </c>
      <c r="I7" s="39">
        <v>7</v>
      </c>
      <c r="J7" s="39">
        <v>7</v>
      </c>
      <c r="K7" s="39">
        <v>5</v>
      </c>
      <c r="L7" s="39"/>
      <c r="M7" s="39"/>
      <c r="N7" s="39"/>
      <c r="O7" s="39"/>
      <c r="P7" s="39"/>
      <c r="Q7" s="13">
        <f>COUNT(C7:P7)</f>
        <v>8</v>
      </c>
      <c r="R7" s="13">
        <f>IF($Q7&lt;&gt;"",COUNTIF($C7:$P7,10),"")</f>
        <v>0</v>
      </c>
      <c r="S7" s="13">
        <f>IF($Q7&lt;&gt;"",COUNTIF($C7:$P7,9),"")</f>
        <v>0</v>
      </c>
      <c r="T7" s="13">
        <f>IF($Q7&lt;&gt;"",COUNTIF($C7:$P7,8),"")</f>
        <v>0</v>
      </c>
      <c r="U7" s="13">
        <f>IF($Q7&lt;&gt;"",COUNTIF($C7:$P7,7),"")</f>
        <v>4</v>
      </c>
      <c r="V7" s="13">
        <f>IF($Q7&lt;&gt;"",COUNTIF($C7:$P7,6),"")</f>
        <v>1</v>
      </c>
      <c r="W7" s="13">
        <f>IF($Q7&lt;&gt;"",COUNTIF($C7:$P7,5),"")</f>
        <v>3</v>
      </c>
      <c r="X7" s="13">
        <f>IF($Q7&lt;&gt;"",COUNTIF($C7:$P7,4),"")</f>
        <v>0</v>
      </c>
      <c r="Y7" s="13">
        <f>IF($Q7&lt;&gt;"",COUNTIF($C7:$P7,3),"")</f>
        <v>0</v>
      </c>
      <c r="Z7" s="13">
        <f>IF($Q7&lt;&gt;"",COUNTIF($C7:$P7,2),"")</f>
        <v>0</v>
      </c>
      <c r="AA7" s="13">
        <f>IF($Q7&lt;&gt;"",COUNTIF($C7:$P7,1),"")</f>
        <v>0</v>
      </c>
      <c r="AB7" s="50">
        <f>IF($Q7&lt;&gt;"",COUNTIF($C7:$P7,0),"")</f>
        <v>0</v>
      </c>
      <c r="AC7" s="58">
        <v>40</v>
      </c>
      <c r="AD7" s="58"/>
      <c r="AE7" s="57">
        <f>AVERAGE(C7:P7)</f>
        <v>6.125</v>
      </c>
      <c r="AF7">
        <f aca="true" t="shared" si="0" ref="AF7:AF32">SUM(Y7:AB7)</f>
        <v>0</v>
      </c>
      <c r="AG7">
        <f aca="true" t="shared" si="1" ref="AG7:AG32">SUM(X7:AB7)</f>
        <v>0</v>
      </c>
    </row>
    <row r="8" spans="1:33" ht="11.25" customHeight="1">
      <c r="A8" s="63">
        <v>3</v>
      </c>
      <c r="B8" s="64" t="s">
        <v>69</v>
      </c>
      <c r="C8" s="39">
        <v>6</v>
      </c>
      <c r="D8" s="39">
        <v>8</v>
      </c>
      <c r="E8" s="39">
        <v>9</v>
      </c>
      <c r="F8" s="39">
        <v>5</v>
      </c>
      <c r="G8" s="60">
        <v>4</v>
      </c>
      <c r="H8" s="39" t="s">
        <v>102</v>
      </c>
      <c r="I8" s="39">
        <v>6</v>
      </c>
      <c r="J8" s="39">
        <v>7</v>
      </c>
      <c r="K8" s="39">
        <v>4</v>
      </c>
      <c r="L8" s="39"/>
      <c r="M8" s="39"/>
      <c r="N8" s="39"/>
      <c r="O8" s="39"/>
      <c r="P8" s="39"/>
      <c r="Q8" s="13">
        <f>COUNT(C8:P8)</f>
        <v>8</v>
      </c>
      <c r="R8" s="13">
        <f>IF($Q8&lt;&gt;"",COUNTIF($C8:$P8,10),"")</f>
        <v>0</v>
      </c>
      <c r="S8" s="13">
        <f>IF($Q8&lt;&gt;"",COUNTIF($C8:$P8,9),"")</f>
        <v>1</v>
      </c>
      <c r="T8" s="13">
        <f>IF($Q8&lt;&gt;"",COUNTIF($C8:$P8,8),"")</f>
        <v>1</v>
      </c>
      <c r="U8" s="13">
        <f>IF($Q8&lt;&gt;"",COUNTIF($C8:$P8,7),"")</f>
        <v>1</v>
      </c>
      <c r="V8" s="13">
        <f>IF($Q8&lt;&gt;"",COUNTIF($C8:$P8,6),"")</f>
        <v>2</v>
      </c>
      <c r="W8" s="13">
        <f>IF($Q8&lt;&gt;"",COUNTIF($C8:$P8,5),"")</f>
        <v>1</v>
      </c>
      <c r="X8" s="13">
        <f>IF($Q8&lt;&gt;"",COUNTIF($C8:$P8,4),"")</f>
        <v>2</v>
      </c>
      <c r="Y8" s="13">
        <f>IF($Q8&lt;&gt;"",COUNTIF($C8:$P8,3),"")</f>
        <v>0</v>
      </c>
      <c r="Z8" s="13">
        <f>IF($Q8&lt;&gt;"",COUNTIF($C8:$P8,2),"")</f>
        <v>0</v>
      </c>
      <c r="AA8" s="13">
        <f>IF($Q8&lt;&gt;"",COUNTIF($C8:$P8,1),"")</f>
        <v>0</v>
      </c>
      <c r="AB8" s="50">
        <f>IF($Q8&lt;&gt;"",COUNTIF($C8:$P8,0),"")</f>
        <v>0</v>
      </c>
      <c r="AC8" s="58">
        <v>59</v>
      </c>
      <c r="AD8" s="58"/>
      <c r="AE8" s="57">
        <f>AVERAGE(C8:P8)</f>
        <v>6.125</v>
      </c>
      <c r="AF8">
        <f t="shared" si="0"/>
        <v>0</v>
      </c>
      <c r="AG8">
        <f t="shared" si="1"/>
        <v>2</v>
      </c>
    </row>
    <row r="9" spans="1:33" ht="11.25" customHeight="1">
      <c r="A9" s="63">
        <v>4</v>
      </c>
      <c r="B9" s="64" t="s">
        <v>70</v>
      </c>
      <c r="C9" s="39">
        <v>7</v>
      </c>
      <c r="D9" s="39">
        <v>6</v>
      </c>
      <c r="E9" s="39">
        <v>4</v>
      </c>
      <c r="F9" s="39">
        <v>6</v>
      </c>
      <c r="G9" s="60">
        <v>6</v>
      </c>
      <c r="H9" s="39">
        <v>9</v>
      </c>
      <c r="I9" s="39">
        <v>7</v>
      </c>
      <c r="J9" s="39">
        <v>6</v>
      </c>
      <c r="K9" s="39">
        <v>4</v>
      </c>
      <c r="L9" s="39"/>
      <c r="M9" s="39"/>
      <c r="N9" s="39"/>
      <c r="O9" s="39"/>
      <c r="P9" s="39"/>
      <c r="Q9" s="13">
        <f>COUNT(C9:P9)</f>
        <v>9</v>
      </c>
      <c r="R9" s="13">
        <f>IF($Q9&lt;&gt;"",COUNTIF($C9:$P9,10),"")</f>
        <v>0</v>
      </c>
      <c r="S9" s="13">
        <f>IF($Q9&lt;&gt;"",COUNTIF($C9:$P9,9),"")</f>
        <v>1</v>
      </c>
      <c r="T9" s="13">
        <f>IF($Q9&lt;&gt;"",COUNTIF($C9:$P9,8),"")</f>
        <v>0</v>
      </c>
      <c r="U9" s="13">
        <f>IF($Q9&lt;&gt;"",COUNTIF($C9:$P9,7),"")</f>
        <v>2</v>
      </c>
      <c r="V9" s="13">
        <f>IF($Q9&lt;&gt;"",COUNTIF($C9:$P9,6),"")</f>
        <v>4</v>
      </c>
      <c r="W9" s="13">
        <f>IF($Q9&lt;&gt;"",COUNTIF($C9:$P9,5),"")</f>
        <v>0</v>
      </c>
      <c r="X9" s="13">
        <f>IF($Q9&lt;&gt;"",COUNTIF($C9:$P9,4),"")</f>
        <v>2</v>
      </c>
      <c r="Y9" s="13">
        <f>IF($Q9&lt;&gt;"",COUNTIF($C9:$P9,3),"")</f>
        <v>0</v>
      </c>
      <c r="Z9" s="13">
        <f>IF($Q9&lt;&gt;"",COUNTIF($C9:$P9,2),"")</f>
        <v>0</v>
      </c>
      <c r="AA9" s="13">
        <f>IF($Q9&lt;&gt;"",COUNTIF($C9:$P9,1),"")</f>
        <v>0</v>
      </c>
      <c r="AB9" s="50">
        <f>IF($Q9&lt;&gt;"",COUNTIF($C9:$P9,0),"")</f>
        <v>0</v>
      </c>
      <c r="AC9" s="58">
        <v>6</v>
      </c>
      <c r="AD9" s="58"/>
      <c r="AE9" s="57">
        <f>AVERAGE(C9:P9)</f>
        <v>6.111111111111111</v>
      </c>
      <c r="AF9">
        <f t="shared" si="0"/>
        <v>0</v>
      </c>
      <c r="AG9">
        <f t="shared" si="1"/>
        <v>2</v>
      </c>
    </row>
    <row r="10" spans="1:33" ht="11.25" customHeight="1">
      <c r="A10" s="63">
        <v>5</v>
      </c>
      <c r="B10" s="64" t="s">
        <v>71</v>
      </c>
      <c r="C10" s="39">
        <v>9</v>
      </c>
      <c r="D10" s="39">
        <v>8</v>
      </c>
      <c r="E10" s="39">
        <v>8</v>
      </c>
      <c r="F10" s="39">
        <v>8</v>
      </c>
      <c r="G10" s="60">
        <v>9</v>
      </c>
      <c r="H10" s="39">
        <v>10</v>
      </c>
      <c r="I10" s="39">
        <v>8</v>
      </c>
      <c r="J10" s="39">
        <v>7</v>
      </c>
      <c r="K10" s="39">
        <v>10</v>
      </c>
      <c r="L10" s="39"/>
      <c r="M10" s="39"/>
      <c r="N10" s="39"/>
      <c r="O10" s="39"/>
      <c r="P10" s="39"/>
      <c r="Q10" s="13">
        <f>COUNT(C10:P10)</f>
        <v>9</v>
      </c>
      <c r="R10" s="13">
        <f>IF($Q10&lt;&gt;"",COUNTIF($C10:$P10,10),"")</f>
        <v>2</v>
      </c>
      <c r="S10" s="13">
        <f>IF($Q10&lt;&gt;"",COUNTIF($C10:$P10,9),"")</f>
        <v>2</v>
      </c>
      <c r="T10" s="13">
        <f>IF($Q10&lt;&gt;"",COUNTIF($C10:$P10,8),"")</f>
        <v>4</v>
      </c>
      <c r="U10" s="13">
        <f>IF($Q10&lt;&gt;"",COUNTIF($C10:$P10,7),"")</f>
        <v>1</v>
      </c>
      <c r="V10" s="13">
        <f>IF($Q10&lt;&gt;"",COUNTIF($C10:$P10,6),"")</f>
        <v>0</v>
      </c>
      <c r="W10" s="13">
        <f>IF($Q10&lt;&gt;"",COUNTIF($C10:$P10,5),"")</f>
        <v>0</v>
      </c>
      <c r="X10" s="13">
        <f>IF($Q10&lt;&gt;"",COUNTIF($C10:$P10,4),"")</f>
        <v>0</v>
      </c>
      <c r="Y10" s="13">
        <f>IF($Q10&lt;&gt;"",COUNTIF($C10:$P10,3),"")</f>
        <v>0</v>
      </c>
      <c r="Z10" s="13">
        <f>IF($Q10&lt;&gt;"",COUNTIF($C10:$P10,2),"")</f>
        <v>0</v>
      </c>
      <c r="AA10" s="13">
        <f>IF($Q10&lt;&gt;"",COUNTIF($C10:$P10,1),"")</f>
        <v>0</v>
      </c>
      <c r="AB10" s="50">
        <f>IF($Q10&lt;&gt;"",COUNTIF($C10:$P10,0),"")</f>
        <v>0</v>
      </c>
      <c r="AC10" s="58">
        <v>1</v>
      </c>
      <c r="AD10" s="58"/>
      <c r="AE10" s="57">
        <f>AVERAGE(C10:P10)</f>
        <v>8.555555555555555</v>
      </c>
      <c r="AF10">
        <f t="shared" si="0"/>
        <v>0</v>
      </c>
      <c r="AG10">
        <f t="shared" si="1"/>
        <v>0</v>
      </c>
    </row>
    <row r="11" spans="1:33" ht="11.25" customHeight="1">
      <c r="A11" s="63">
        <v>6</v>
      </c>
      <c r="B11" s="64" t="s">
        <v>72</v>
      </c>
      <c r="C11" s="39">
        <v>7</v>
      </c>
      <c r="D11" s="39">
        <v>9</v>
      </c>
      <c r="E11" s="39">
        <v>3</v>
      </c>
      <c r="F11" s="39">
        <v>5</v>
      </c>
      <c r="G11" s="60">
        <v>6</v>
      </c>
      <c r="H11" s="39">
        <v>8</v>
      </c>
      <c r="I11" s="39">
        <v>7</v>
      </c>
      <c r="J11" s="39">
        <v>7</v>
      </c>
      <c r="K11" s="39">
        <v>4</v>
      </c>
      <c r="L11" s="39"/>
      <c r="M11" s="39"/>
      <c r="N11" s="39"/>
      <c r="O11" s="39"/>
      <c r="P11" s="39"/>
      <c r="Q11" s="13">
        <f>COUNT(C11:P11)</f>
        <v>9</v>
      </c>
      <c r="R11" s="13">
        <f>IF($Q11&lt;&gt;"",COUNTIF($C11:$P11,10),"")</f>
        <v>0</v>
      </c>
      <c r="S11" s="13">
        <f>IF($Q11&lt;&gt;"",COUNTIF($C11:$P11,9),"")</f>
        <v>1</v>
      </c>
      <c r="T11" s="13">
        <f>IF($Q11&lt;&gt;"",COUNTIF($C11:$P11,8),"")</f>
        <v>1</v>
      </c>
      <c r="U11" s="13">
        <f>IF($Q11&lt;&gt;"",COUNTIF($C11:$P11,7),"")</f>
        <v>3</v>
      </c>
      <c r="V11" s="13">
        <f>IF($Q11&lt;&gt;"",COUNTIF($C11:$P11,6),"")</f>
        <v>1</v>
      </c>
      <c r="W11" s="13">
        <f>IF($Q11&lt;&gt;"",COUNTIF($C11:$P11,5),"")</f>
        <v>1</v>
      </c>
      <c r="X11" s="13">
        <f>IF($Q11&lt;&gt;"",COUNTIF($C11:$P11,4),"")</f>
        <v>1</v>
      </c>
      <c r="Y11" s="13">
        <f>IF($Q11&lt;&gt;"",COUNTIF($C11:$P11,3),"")</f>
        <v>1</v>
      </c>
      <c r="Z11" s="13">
        <f>IF($Q11&lt;&gt;"",COUNTIF($C11:$P11,2),"")</f>
        <v>0</v>
      </c>
      <c r="AA11" s="13">
        <f>IF($Q11&lt;&gt;"",COUNTIF($C11:$P11,1),"")</f>
        <v>0</v>
      </c>
      <c r="AB11" s="50">
        <f>IF($Q11&lt;&gt;"",COUNTIF($C11:$P11,0),"")</f>
        <v>0</v>
      </c>
      <c r="AC11" s="58">
        <v>26</v>
      </c>
      <c r="AD11" s="58"/>
      <c r="AE11" s="57">
        <f>AVERAGE(C11:P11)</f>
        <v>6.222222222222222</v>
      </c>
      <c r="AF11">
        <f t="shared" si="0"/>
        <v>1</v>
      </c>
      <c r="AG11">
        <f t="shared" si="1"/>
        <v>2</v>
      </c>
    </row>
    <row r="12" spans="1:33" ht="11.25" customHeight="1">
      <c r="A12" s="63">
        <v>7</v>
      </c>
      <c r="B12" s="64" t="s">
        <v>73</v>
      </c>
      <c r="C12" s="39">
        <v>8</v>
      </c>
      <c r="D12" s="39">
        <v>8</v>
      </c>
      <c r="E12" s="39">
        <v>6</v>
      </c>
      <c r="F12" s="39">
        <v>6</v>
      </c>
      <c r="G12" s="60">
        <v>8</v>
      </c>
      <c r="H12" s="39" t="s">
        <v>102</v>
      </c>
      <c r="I12" s="39">
        <v>7</v>
      </c>
      <c r="J12" s="39">
        <v>6</v>
      </c>
      <c r="K12" s="39">
        <v>6</v>
      </c>
      <c r="L12" s="39"/>
      <c r="M12" s="39"/>
      <c r="N12" s="39"/>
      <c r="O12" s="39"/>
      <c r="P12" s="39"/>
      <c r="Q12" s="13">
        <f>COUNT(C12:P12)</f>
        <v>8</v>
      </c>
      <c r="R12" s="13">
        <f>IF($Q12&lt;&gt;"",COUNTIF($C12:$P12,10),"")</f>
        <v>0</v>
      </c>
      <c r="S12" s="13">
        <f>IF($Q12&lt;&gt;"",COUNTIF($C12:$P12,9),"")</f>
        <v>0</v>
      </c>
      <c r="T12" s="13">
        <f>IF($Q12&lt;&gt;"",COUNTIF($C12:$P12,8),"")</f>
        <v>3</v>
      </c>
      <c r="U12" s="13">
        <f>IF($Q12&lt;&gt;"",COUNTIF($C12:$P12,7),"")</f>
        <v>1</v>
      </c>
      <c r="V12" s="13">
        <f>IF($Q12&lt;&gt;"",COUNTIF($C12:$P12,6),"")</f>
        <v>4</v>
      </c>
      <c r="W12" s="13">
        <f>IF($Q12&lt;&gt;"",COUNTIF($C12:$P12,5),"")</f>
        <v>0</v>
      </c>
      <c r="X12" s="13">
        <f>IF($Q12&lt;&gt;"",COUNTIF($C12:$P12,4),"")</f>
        <v>0</v>
      </c>
      <c r="Y12" s="13">
        <f>IF($Q12&lt;&gt;"",COUNTIF($C12:$P12,3),"")</f>
        <v>0</v>
      </c>
      <c r="Z12" s="13">
        <f>IF($Q12&lt;&gt;"",COUNTIF($C12:$P12,2),"")</f>
        <v>0</v>
      </c>
      <c r="AA12" s="13">
        <f>IF($Q12&lt;&gt;"",COUNTIF($C12:$P12,1),"")</f>
        <v>0</v>
      </c>
      <c r="AB12" s="50">
        <f>IF($Q12&lt;&gt;"",COUNTIF($C12:$P12,0),"")</f>
        <v>0</v>
      </c>
      <c r="AC12" s="58">
        <v>11</v>
      </c>
      <c r="AD12" s="58"/>
      <c r="AE12" s="57">
        <f>AVERAGE(C12:P12)</f>
        <v>6.875</v>
      </c>
      <c r="AF12">
        <f t="shared" si="0"/>
        <v>0</v>
      </c>
      <c r="AG12">
        <f t="shared" si="1"/>
        <v>0</v>
      </c>
    </row>
    <row r="13" spans="1:33" ht="11.25" customHeight="1">
      <c r="A13" s="63">
        <v>8</v>
      </c>
      <c r="B13" s="64" t="s">
        <v>74</v>
      </c>
      <c r="C13" s="39">
        <v>8</v>
      </c>
      <c r="D13" s="39">
        <v>9</v>
      </c>
      <c r="E13" s="39">
        <v>9</v>
      </c>
      <c r="F13" s="39">
        <v>8</v>
      </c>
      <c r="G13" s="60">
        <v>9</v>
      </c>
      <c r="H13" s="39">
        <v>10</v>
      </c>
      <c r="I13" s="39">
        <v>8</v>
      </c>
      <c r="J13" s="39">
        <v>7</v>
      </c>
      <c r="K13" s="39">
        <v>10</v>
      </c>
      <c r="L13" s="39"/>
      <c r="M13" s="39"/>
      <c r="N13" s="39"/>
      <c r="O13" s="39"/>
      <c r="P13" s="39"/>
      <c r="Q13" s="13">
        <f>COUNT(C13:P13)</f>
        <v>9</v>
      </c>
      <c r="R13" s="13">
        <f>IF($Q13&lt;&gt;"",COUNTIF($C13:$P13,10),"")</f>
        <v>2</v>
      </c>
      <c r="S13" s="13">
        <f>IF($Q13&lt;&gt;"",COUNTIF($C13:$P13,9),"")</f>
        <v>3</v>
      </c>
      <c r="T13" s="13">
        <f>IF($Q13&lt;&gt;"",COUNTIF($C13:$P13,8),"")</f>
        <v>3</v>
      </c>
      <c r="U13" s="13">
        <f>IF($Q13&lt;&gt;"",COUNTIF($C13:$P13,7),"")</f>
        <v>1</v>
      </c>
      <c r="V13" s="13">
        <f>IF($Q13&lt;&gt;"",COUNTIF($C13:$P13,6),"")</f>
        <v>0</v>
      </c>
      <c r="W13" s="13">
        <f>IF($Q13&lt;&gt;"",COUNTIF($C13:$P13,5),"")</f>
        <v>0</v>
      </c>
      <c r="X13" s="13">
        <f>IF($Q13&lt;&gt;"",COUNTIF($C13:$P13,4),"")</f>
        <v>0</v>
      </c>
      <c r="Y13" s="13">
        <f>IF($Q13&lt;&gt;"",COUNTIF($C13:$P13,3),"")</f>
        <v>0</v>
      </c>
      <c r="Z13" s="13">
        <f>IF($Q13&lt;&gt;"",COUNTIF($C13:$P13,2),"")</f>
        <v>0</v>
      </c>
      <c r="AA13" s="13">
        <f>IF($Q13&lt;&gt;"",COUNTIF($C13:$P13,1),"")</f>
        <v>0</v>
      </c>
      <c r="AB13" s="50">
        <f>IF($Q13&lt;&gt;"",COUNTIF($C13:$P13,0),"")</f>
        <v>0</v>
      </c>
      <c r="AC13" s="58">
        <v>34</v>
      </c>
      <c r="AD13" s="58"/>
      <c r="AE13" s="57">
        <f>AVERAGE(C13:P13)</f>
        <v>8.666666666666666</v>
      </c>
      <c r="AF13">
        <f t="shared" si="0"/>
        <v>0</v>
      </c>
      <c r="AG13">
        <f t="shared" si="1"/>
        <v>0</v>
      </c>
    </row>
    <row r="14" spans="1:33" ht="11.25" customHeight="1">
      <c r="A14" s="63">
        <v>9</v>
      </c>
      <c r="B14" s="64" t="s">
        <v>75</v>
      </c>
      <c r="C14" s="39">
        <v>8</v>
      </c>
      <c r="D14" s="39">
        <v>9</v>
      </c>
      <c r="E14" s="39">
        <v>9</v>
      </c>
      <c r="F14" s="39">
        <v>8</v>
      </c>
      <c r="G14" s="60">
        <v>9</v>
      </c>
      <c r="H14" s="39">
        <v>10</v>
      </c>
      <c r="I14" s="39">
        <v>7</v>
      </c>
      <c r="J14" s="39">
        <v>7</v>
      </c>
      <c r="K14" s="39">
        <v>7</v>
      </c>
      <c r="L14" s="39"/>
      <c r="M14" s="39"/>
      <c r="N14" s="39"/>
      <c r="O14" s="39"/>
      <c r="P14" s="39"/>
      <c r="Q14" s="13">
        <f>COUNT(C14:P14)</f>
        <v>9</v>
      </c>
      <c r="R14" s="13">
        <f>IF($Q14&lt;&gt;"",COUNTIF($C14:$P14,10),"")</f>
        <v>1</v>
      </c>
      <c r="S14" s="13">
        <f>IF($Q14&lt;&gt;"",COUNTIF($C14:$P14,9),"")</f>
        <v>3</v>
      </c>
      <c r="T14" s="13">
        <f>IF($Q14&lt;&gt;"",COUNTIF($C14:$P14,8),"")</f>
        <v>2</v>
      </c>
      <c r="U14" s="13">
        <f>IF($Q14&lt;&gt;"",COUNTIF($C14:$P14,7),"")</f>
        <v>3</v>
      </c>
      <c r="V14" s="13">
        <f>IF($Q14&lt;&gt;"",COUNTIF($C14:$P14,6),"")</f>
        <v>0</v>
      </c>
      <c r="W14" s="13">
        <f>IF($Q14&lt;&gt;"",COUNTIF($C14:$P14,5),"")</f>
        <v>0</v>
      </c>
      <c r="X14" s="13">
        <f>IF($Q14&lt;&gt;"",COUNTIF($C14:$P14,4),"")</f>
        <v>0</v>
      </c>
      <c r="Y14" s="13">
        <f>IF($Q14&lt;&gt;"",COUNTIF($C14:$P14,3),"")</f>
        <v>0</v>
      </c>
      <c r="Z14" s="13">
        <f>IF($Q14&lt;&gt;"",COUNTIF($C14:$P14,2),"")</f>
        <v>0</v>
      </c>
      <c r="AA14" s="13">
        <f>IF($Q14&lt;&gt;"",COUNTIF($C14:$P14,1),"")</f>
        <v>0</v>
      </c>
      <c r="AB14" s="50">
        <f>IF($Q14&lt;&gt;"",COUNTIF($C14:$P14,0),"")</f>
        <v>0</v>
      </c>
      <c r="AC14" s="58">
        <v>36</v>
      </c>
      <c r="AD14" s="58"/>
      <c r="AE14" s="57">
        <f>AVERAGE(C14:P14)</f>
        <v>8.222222222222221</v>
      </c>
      <c r="AF14">
        <f t="shared" si="0"/>
        <v>0</v>
      </c>
      <c r="AG14">
        <f t="shared" si="1"/>
        <v>0</v>
      </c>
    </row>
    <row r="15" spans="1:33" ht="11.25" customHeight="1">
      <c r="A15" s="63">
        <v>10</v>
      </c>
      <c r="B15" s="64" t="s">
        <v>76</v>
      </c>
      <c r="C15" s="39">
        <v>3</v>
      </c>
      <c r="D15" s="39">
        <v>8</v>
      </c>
      <c r="E15" s="39">
        <v>9</v>
      </c>
      <c r="F15" s="39">
        <v>8</v>
      </c>
      <c r="G15" s="60">
        <v>9</v>
      </c>
      <c r="H15" s="39">
        <v>9</v>
      </c>
      <c r="I15" s="39">
        <v>7</v>
      </c>
      <c r="J15" s="39">
        <v>8</v>
      </c>
      <c r="K15" s="39">
        <v>10</v>
      </c>
      <c r="L15" s="39"/>
      <c r="M15" s="39"/>
      <c r="N15" s="39"/>
      <c r="O15" s="39"/>
      <c r="P15" s="39"/>
      <c r="Q15" s="13">
        <f>COUNT(C15:P15)</f>
        <v>9</v>
      </c>
      <c r="R15" s="13">
        <f>IF($Q15&lt;&gt;"",COUNTIF($C15:$P15,10),"")</f>
        <v>1</v>
      </c>
      <c r="S15" s="13">
        <f>IF($Q15&lt;&gt;"",COUNTIF($C15:$P15,9),"")</f>
        <v>3</v>
      </c>
      <c r="T15" s="13">
        <f>IF($Q15&lt;&gt;"",COUNTIF($C15:$P15,8),"")</f>
        <v>3</v>
      </c>
      <c r="U15" s="13">
        <f>IF($Q15&lt;&gt;"",COUNTIF($C15:$P15,7),"")</f>
        <v>1</v>
      </c>
      <c r="V15" s="13">
        <f>IF($Q15&lt;&gt;"",COUNTIF($C15:$P15,6),"")</f>
        <v>0</v>
      </c>
      <c r="W15" s="13">
        <f>IF($Q15&lt;&gt;"",COUNTIF($C15:$P15,5),"")</f>
        <v>0</v>
      </c>
      <c r="X15" s="13">
        <f>IF($Q15&lt;&gt;"",COUNTIF($C15:$P15,4),"")</f>
        <v>0</v>
      </c>
      <c r="Y15" s="13">
        <f>IF($Q15&lt;&gt;"",COUNTIF($C15:$P15,3),"")</f>
        <v>1</v>
      </c>
      <c r="Z15" s="13">
        <f>IF($Q15&lt;&gt;"",COUNTIF($C15:$P15,2),"")</f>
        <v>0</v>
      </c>
      <c r="AA15" s="13">
        <f>IF($Q15&lt;&gt;"",COUNTIF($C15:$P15,1),"")</f>
        <v>0</v>
      </c>
      <c r="AB15" s="50">
        <f>IF($Q15&lt;&gt;"",COUNTIF($C15:$P15,0),"")</f>
        <v>0</v>
      </c>
      <c r="AC15" s="58">
        <v>2</v>
      </c>
      <c r="AD15" s="58"/>
      <c r="AE15" s="57">
        <f>AVERAGE(C15:P15)</f>
        <v>7.888888888888889</v>
      </c>
      <c r="AF15">
        <f t="shared" si="0"/>
        <v>1</v>
      </c>
      <c r="AG15">
        <f t="shared" si="1"/>
        <v>1</v>
      </c>
    </row>
    <row r="16" spans="1:33" ht="11.25" customHeight="1">
      <c r="A16" s="63">
        <v>11</v>
      </c>
      <c r="B16" s="64" t="s">
        <v>77</v>
      </c>
      <c r="C16" s="39">
        <v>6</v>
      </c>
      <c r="D16" s="39">
        <v>6</v>
      </c>
      <c r="E16" s="39">
        <v>8</v>
      </c>
      <c r="F16" s="39">
        <v>7</v>
      </c>
      <c r="G16" s="60">
        <v>6</v>
      </c>
      <c r="H16" s="39">
        <v>8</v>
      </c>
      <c r="I16" s="39">
        <v>6</v>
      </c>
      <c r="J16" s="39">
        <v>6</v>
      </c>
      <c r="K16" s="39">
        <v>6</v>
      </c>
      <c r="L16" s="39"/>
      <c r="M16" s="39"/>
      <c r="N16" s="39"/>
      <c r="O16" s="39"/>
      <c r="P16" s="39"/>
      <c r="Q16" s="13">
        <f>COUNT(C16:P16)</f>
        <v>9</v>
      </c>
      <c r="R16" s="13">
        <f>IF($Q16&lt;&gt;"",COUNTIF($C16:$P16,10),"")</f>
        <v>0</v>
      </c>
      <c r="S16" s="13">
        <f>IF($Q16&lt;&gt;"",COUNTIF($C16:$P16,9),"")</f>
        <v>0</v>
      </c>
      <c r="T16" s="13">
        <f>IF($Q16&lt;&gt;"",COUNTIF($C16:$P16,8),"")</f>
        <v>2</v>
      </c>
      <c r="U16" s="13">
        <f>IF($Q16&lt;&gt;"",COUNTIF($C16:$P16,7),"")</f>
        <v>1</v>
      </c>
      <c r="V16" s="13">
        <f>IF($Q16&lt;&gt;"",COUNTIF($C16:$P16,6),"")</f>
        <v>6</v>
      </c>
      <c r="W16" s="13">
        <f>IF($Q16&lt;&gt;"",COUNTIF($C16:$P16,5),"")</f>
        <v>0</v>
      </c>
      <c r="X16" s="13">
        <f>IF($Q16&lt;&gt;"",COUNTIF($C16:$P16,4),"")</f>
        <v>0</v>
      </c>
      <c r="Y16" s="13">
        <f>IF($Q16&lt;&gt;"",COUNTIF($C16:$P16,3),"")</f>
        <v>0</v>
      </c>
      <c r="Z16" s="13">
        <f>IF($Q16&lt;&gt;"",COUNTIF($C16:$P16,2),"")</f>
        <v>0</v>
      </c>
      <c r="AA16" s="13">
        <f>IF($Q16&lt;&gt;"",COUNTIF($C16:$P16,1),"")</f>
        <v>0</v>
      </c>
      <c r="AB16" s="50">
        <f>IF($Q16&lt;&gt;"",COUNTIF($C16:$P16,0),"")</f>
        <v>0</v>
      </c>
      <c r="AC16" s="58"/>
      <c r="AD16" s="58"/>
      <c r="AE16" s="57">
        <f>AVERAGE(C16:P16)</f>
        <v>6.555555555555555</v>
      </c>
      <c r="AF16">
        <f t="shared" si="0"/>
        <v>0</v>
      </c>
      <c r="AG16">
        <f t="shared" si="1"/>
        <v>0</v>
      </c>
    </row>
    <row r="17" spans="1:33" ht="11.25" customHeight="1">
      <c r="A17" s="63">
        <v>12</v>
      </c>
      <c r="B17" s="64" t="s">
        <v>78</v>
      </c>
      <c r="C17" s="39">
        <v>8</v>
      </c>
      <c r="D17" s="39">
        <v>7</v>
      </c>
      <c r="E17" s="39">
        <v>8</v>
      </c>
      <c r="F17" s="39">
        <v>8</v>
      </c>
      <c r="G17" s="60">
        <v>8</v>
      </c>
      <c r="H17" s="39">
        <v>9</v>
      </c>
      <c r="I17" s="39">
        <v>7</v>
      </c>
      <c r="J17" s="39">
        <v>8</v>
      </c>
      <c r="K17" s="39">
        <v>9</v>
      </c>
      <c r="L17" s="39"/>
      <c r="M17" s="39"/>
      <c r="N17" s="39"/>
      <c r="O17" s="39"/>
      <c r="P17" s="39"/>
      <c r="Q17" s="13">
        <f>COUNT(C17:P17)</f>
        <v>9</v>
      </c>
      <c r="R17" s="13">
        <f>IF($Q17&lt;&gt;"",COUNTIF($C17:$P17,10),"")</f>
        <v>0</v>
      </c>
      <c r="S17" s="13">
        <f>IF($Q17&lt;&gt;"",COUNTIF($C17:$P17,9),"")</f>
        <v>2</v>
      </c>
      <c r="T17" s="13">
        <f>IF($Q17&lt;&gt;"",COUNTIF($C17:$P17,8),"")</f>
        <v>5</v>
      </c>
      <c r="U17" s="13">
        <f>IF($Q17&lt;&gt;"",COUNTIF($C17:$P17,7),"")</f>
        <v>2</v>
      </c>
      <c r="V17" s="13">
        <f>IF($Q17&lt;&gt;"",COUNTIF($C17:$P17,6),"")</f>
        <v>0</v>
      </c>
      <c r="W17" s="13">
        <f>IF($Q17&lt;&gt;"",COUNTIF($C17:$P17,5),"")</f>
        <v>0</v>
      </c>
      <c r="X17" s="13">
        <f>IF($Q17&lt;&gt;"",COUNTIF($C17:$P17,4),"")</f>
        <v>0</v>
      </c>
      <c r="Y17" s="13">
        <f>IF($Q17&lt;&gt;"",COUNTIF($C17:$P17,3),"")</f>
        <v>0</v>
      </c>
      <c r="Z17" s="13">
        <f>IF($Q17&lt;&gt;"",COUNTIF($C17:$P17,2),"")</f>
        <v>0</v>
      </c>
      <c r="AA17" s="13">
        <f>IF($Q17&lt;&gt;"",COUNTIF($C17:$P17,1),"")</f>
        <v>0</v>
      </c>
      <c r="AB17" s="50">
        <f>IF($Q17&lt;&gt;"",COUNTIF($C17:$P17,0),"")</f>
        <v>0</v>
      </c>
      <c r="AC17" s="58">
        <v>38</v>
      </c>
      <c r="AD17" s="58"/>
      <c r="AE17" s="57">
        <f>AVERAGE(C17:P17)</f>
        <v>8</v>
      </c>
      <c r="AF17">
        <f t="shared" si="0"/>
        <v>0</v>
      </c>
      <c r="AG17">
        <f t="shared" si="1"/>
        <v>0</v>
      </c>
    </row>
    <row r="18" spans="1:33" ht="11.25" customHeight="1">
      <c r="A18" s="63">
        <v>13</v>
      </c>
      <c r="B18" s="64" t="s">
        <v>79</v>
      </c>
      <c r="C18" s="39">
        <v>8</v>
      </c>
      <c r="D18" s="39">
        <v>5</v>
      </c>
      <c r="E18" s="39">
        <v>3</v>
      </c>
      <c r="F18" s="39">
        <v>4</v>
      </c>
      <c r="G18" s="60">
        <v>4</v>
      </c>
      <c r="H18" s="39">
        <v>8</v>
      </c>
      <c r="I18" s="39">
        <v>3</v>
      </c>
      <c r="J18" s="39">
        <v>3</v>
      </c>
      <c r="K18" s="39">
        <v>3</v>
      </c>
      <c r="L18" s="39"/>
      <c r="M18" s="39"/>
      <c r="N18" s="39"/>
      <c r="O18" s="39"/>
      <c r="P18" s="39"/>
      <c r="Q18" s="13">
        <f>COUNT(C18:P18)</f>
        <v>9</v>
      </c>
      <c r="R18" s="13">
        <f>IF($Q18&lt;&gt;"",COUNTIF($C18:$P18,10),"")</f>
        <v>0</v>
      </c>
      <c r="S18" s="13">
        <f>IF($Q18&lt;&gt;"",COUNTIF($C18:$P18,9),"")</f>
        <v>0</v>
      </c>
      <c r="T18" s="13">
        <f>IF($Q18&lt;&gt;"",COUNTIF($C18:$P18,8),"")</f>
        <v>2</v>
      </c>
      <c r="U18" s="13">
        <f>IF($Q18&lt;&gt;"",COUNTIF($C18:$P18,7),"")</f>
        <v>0</v>
      </c>
      <c r="V18" s="13">
        <f>IF($Q18&lt;&gt;"",COUNTIF($C18:$P18,6),"")</f>
        <v>0</v>
      </c>
      <c r="W18" s="13">
        <f>IF($Q18&lt;&gt;"",COUNTIF($C18:$P18,5),"")</f>
        <v>1</v>
      </c>
      <c r="X18" s="13">
        <f>IF($Q18&lt;&gt;"",COUNTIF($C18:$P18,4),"")</f>
        <v>2</v>
      </c>
      <c r="Y18" s="13">
        <f>IF($Q18&lt;&gt;"",COUNTIF($C18:$P18,3),"")</f>
        <v>4</v>
      </c>
      <c r="Z18" s="13">
        <f>IF($Q18&lt;&gt;"",COUNTIF($C18:$P18,2),"")</f>
        <v>0</v>
      </c>
      <c r="AA18" s="13">
        <f>IF($Q18&lt;&gt;"",COUNTIF($C18:$P18,1),"")</f>
        <v>0</v>
      </c>
      <c r="AB18" s="50">
        <f>IF($Q18&lt;&gt;"",COUNTIF($C18:$P18,0),"")</f>
        <v>0</v>
      </c>
      <c r="AC18" s="58">
        <v>130</v>
      </c>
      <c r="AD18" s="58"/>
      <c r="AE18" s="57">
        <f>AVERAGE(C18:P18)</f>
        <v>4.555555555555555</v>
      </c>
      <c r="AF18">
        <f t="shared" si="0"/>
        <v>4</v>
      </c>
      <c r="AG18">
        <f t="shared" si="1"/>
        <v>6</v>
      </c>
    </row>
    <row r="19" spans="1:33" ht="11.25" customHeight="1">
      <c r="A19" s="63">
        <v>14</v>
      </c>
      <c r="B19" s="64" t="s">
        <v>80</v>
      </c>
      <c r="C19" s="39">
        <v>8</v>
      </c>
      <c r="D19" s="39">
        <v>9</v>
      </c>
      <c r="E19" s="39">
        <v>9</v>
      </c>
      <c r="F19" s="39">
        <v>8</v>
      </c>
      <c r="G19" s="60">
        <v>8</v>
      </c>
      <c r="H19" s="39">
        <v>10</v>
      </c>
      <c r="I19" s="39">
        <v>8</v>
      </c>
      <c r="J19" s="39">
        <v>7</v>
      </c>
      <c r="K19" s="39">
        <v>10</v>
      </c>
      <c r="L19" s="39"/>
      <c r="M19" s="39"/>
      <c r="N19" s="39"/>
      <c r="O19" s="39"/>
      <c r="P19" s="39"/>
      <c r="Q19" s="13">
        <f>COUNT(C19:P19)</f>
        <v>9</v>
      </c>
      <c r="R19" s="13">
        <f>IF($Q19&lt;&gt;"",COUNTIF($C19:$P19,10),"")</f>
        <v>2</v>
      </c>
      <c r="S19" s="13">
        <f>IF($Q19&lt;&gt;"",COUNTIF($C19:$P19,9),"")</f>
        <v>2</v>
      </c>
      <c r="T19" s="13">
        <f>IF($Q19&lt;&gt;"",COUNTIF($C19:$P19,8),"")</f>
        <v>4</v>
      </c>
      <c r="U19" s="13">
        <f>IF($Q19&lt;&gt;"",COUNTIF($C19:$P19,7),"")</f>
        <v>1</v>
      </c>
      <c r="V19" s="13">
        <f>IF($Q19&lt;&gt;"",COUNTIF($C19:$P19,6),"")</f>
        <v>0</v>
      </c>
      <c r="W19" s="13">
        <f>IF($Q19&lt;&gt;"",COUNTIF($C19:$P19,5),"")</f>
        <v>0</v>
      </c>
      <c r="X19" s="13">
        <f>IF($Q19&lt;&gt;"",COUNTIF($C19:$P19,4),"")</f>
        <v>0</v>
      </c>
      <c r="Y19" s="13">
        <f>IF($Q19&lt;&gt;"",COUNTIF($C19:$P19,3),"")</f>
        <v>0</v>
      </c>
      <c r="Z19" s="13">
        <f>IF($Q19&lt;&gt;"",COUNTIF($C19:$P19,2),"")</f>
        <v>0</v>
      </c>
      <c r="AA19" s="13">
        <f>IF($Q19&lt;&gt;"",COUNTIF($C19:$P19,1),"")</f>
        <v>0</v>
      </c>
      <c r="AB19" s="50">
        <f>IF($Q19&lt;&gt;"",COUNTIF($C19:$P19,0),"")</f>
        <v>0</v>
      </c>
      <c r="AC19" s="58">
        <v>66</v>
      </c>
      <c r="AD19" s="58"/>
      <c r="AE19" s="57">
        <f>AVERAGE(C19:P19)</f>
        <v>8.555555555555555</v>
      </c>
      <c r="AF19">
        <f t="shared" si="0"/>
        <v>0</v>
      </c>
      <c r="AG19">
        <f t="shared" si="1"/>
        <v>0</v>
      </c>
    </row>
    <row r="20" spans="1:33" ht="11.25" customHeight="1">
      <c r="A20" s="63">
        <v>15</v>
      </c>
      <c r="B20" s="64" t="s">
        <v>81</v>
      </c>
      <c r="C20" s="39">
        <v>10</v>
      </c>
      <c r="D20" s="39">
        <v>6</v>
      </c>
      <c r="E20" s="39">
        <v>7</v>
      </c>
      <c r="F20" s="39">
        <v>7</v>
      </c>
      <c r="G20" s="60">
        <v>5</v>
      </c>
      <c r="H20" s="39">
        <v>9</v>
      </c>
      <c r="I20" s="39">
        <v>7</v>
      </c>
      <c r="J20" s="39">
        <v>7</v>
      </c>
      <c r="K20" s="117" t="s">
        <v>103</v>
      </c>
      <c r="L20" s="39"/>
      <c r="M20" s="39"/>
      <c r="N20" s="39"/>
      <c r="O20" s="39"/>
      <c r="P20" s="39"/>
      <c r="Q20" s="13">
        <f>COUNT(C20:P20)</f>
        <v>8</v>
      </c>
      <c r="R20" s="13">
        <f>IF($Q20&lt;&gt;"",COUNTIF($C20:$P20,10),"")</f>
        <v>1</v>
      </c>
      <c r="S20" s="13">
        <f>IF($Q20&lt;&gt;"",COUNTIF($C20:$P20,9),"")</f>
        <v>1</v>
      </c>
      <c r="T20" s="13">
        <f>IF($Q20&lt;&gt;"",COUNTIF($C20:$P20,8),"")</f>
        <v>0</v>
      </c>
      <c r="U20" s="13">
        <f>IF($Q20&lt;&gt;"",COUNTIF($C20:$P20,7),"")</f>
        <v>4</v>
      </c>
      <c r="V20" s="13">
        <f>IF($Q20&lt;&gt;"",COUNTIF($C20:$P20,6),"")</f>
        <v>1</v>
      </c>
      <c r="W20" s="13">
        <f>IF($Q20&lt;&gt;"",COUNTIF($C20:$P20,5),"")</f>
        <v>1</v>
      </c>
      <c r="X20" s="13">
        <f>IF($Q20&lt;&gt;"",COUNTIF($C20:$P20,4),"")</f>
        <v>0</v>
      </c>
      <c r="Y20" s="13">
        <f>IF($Q20&lt;&gt;"",COUNTIF($C20:$P20,3),"")</f>
        <v>0</v>
      </c>
      <c r="Z20" s="13">
        <f>IF($Q20&lt;&gt;"",COUNTIF($C20:$P20,2),"")</f>
        <v>0</v>
      </c>
      <c r="AA20" s="13">
        <f>IF($Q20&lt;&gt;"",COUNTIF($C20:$P20,1),"")</f>
        <v>0</v>
      </c>
      <c r="AB20" s="50">
        <f>IF($Q20&lt;&gt;"",COUNTIF($C20:$P20,0),"")</f>
        <v>0</v>
      </c>
      <c r="AC20" s="58">
        <v>55</v>
      </c>
      <c r="AD20" s="58"/>
      <c r="AE20" s="57">
        <f>AVERAGE(C20:P20)</f>
        <v>7.25</v>
      </c>
      <c r="AF20">
        <f t="shared" si="0"/>
        <v>0</v>
      </c>
      <c r="AG20">
        <f t="shared" si="1"/>
        <v>0</v>
      </c>
    </row>
    <row r="21" spans="1:33" ht="11.25" customHeight="1">
      <c r="A21" s="63">
        <v>16</v>
      </c>
      <c r="B21" s="64" t="s">
        <v>82</v>
      </c>
      <c r="C21" s="39">
        <v>9</v>
      </c>
      <c r="D21" s="39">
        <v>7</v>
      </c>
      <c r="E21" s="39">
        <v>9</v>
      </c>
      <c r="F21" s="39">
        <v>6</v>
      </c>
      <c r="G21" s="60">
        <v>6</v>
      </c>
      <c r="H21" s="39">
        <v>10</v>
      </c>
      <c r="I21" s="39">
        <v>7</v>
      </c>
      <c r="J21" s="39">
        <v>7</v>
      </c>
      <c r="K21" s="39">
        <v>7</v>
      </c>
      <c r="L21" s="39"/>
      <c r="M21" s="39"/>
      <c r="N21" s="39"/>
      <c r="O21" s="39"/>
      <c r="P21" s="39"/>
      <c r="Q21" s="13">
        <f>COUNT(C21:P21)</f>
        <v>9</v>
      </c>
      <c r="R21" s="13">
        <f>IF($Q21&lt;&gt;"",COUNTIF($C21:$P21,10),"")</f>
        <v>1</v>
      </c>
      <c r="S21" s="13">
        <f>IF($Q21&lt;&gt;"",COUNTIF($C21:$P21,9),"")</f>
        <v>2</v>
      </c>
      <c r="T21" s="13">
        <f>IF($Q21&lt;&gt;"",COUNTIF($C21:$P21,8),"")</f>
        <v>0</v>
      </c>
      <c r="U21" s="13">
        <f>IF($Q21&lt;&gt;"",COUNTIF($C21:$P21,7),"")</f>
        <v>4</v>
      </c>
      <c r="V21" s="13">
        <f>IF($Q21&lt;&gt;"",COUNTIF($C21:$P21,6),"")</f>
        <v>2</v>
      </c>
      <c r="W21" s="13">
        <f>IF($Q21&lt;&gt;"",COUNTIF($C21:$P21,5),"")</f>
        <v>0</v>
      </c>
      <c r="X21" s="13">
        <f>IF($Q21&lt;&gt;"",COUNTIF($C21:$P21,4),"")</f>
        <v>0</v>
      </c>
      <c r="Y21" s="13">
        <f>IF($Q21&lt;&gt;"",COUNTIF($C21:$P21,3),"")</f>
        <v>0</v>
      </c>
      <c r="Z21" s="13">
        <f>IF($Q21&lt;&gt;"",COUNTIF($C21:$P21,2),"")</f>
        <v>0</v>
      </c>
      <c r="AA21" s="13">
        <f>IF($Q21&lt;&gt;"",COUNTIF($C21:$P21,1),"")</f>
        <v>0</v>
      </c>
      <c r="AB21" s="50">
        <f>IF($Q21&lt;&gt;"",COUNTIF($C21:$P21,0),"")</f>
        <v>0</v>
      </c>
      <c r="AC21" s="58">
        <v>34</v>
      </c>
      <c r="AD21" s="58"/>
      <c r="AE21" s="57">
        <f>AVERAGE(C21:P21)</f>
        <v>7.555555555555555</v>
      </c>
      <c r="AF21">
        <f t="shared" si="0"/>
        <v>0</v>
      </c>
      <c r="AG21">
        <f t="shared" si="1"/>
        <v>0</v>
      </c>
    </row>
    <row r="22" spans="1:33" ht="11.25" customHeight="1">
      <c r="A22" s="63">
        <v>17</v>
      </c>
      <c r="B22" s="64" t="s">
        <v>83</v>
      </c>
      <c r="C22" s="39">
        <v>8</v>
      </c>
      <c r="D22" s="39">
        <v>5</v>
      </c>
      <c r="E22" s="39">
        <v>9</v>
      </c>
      <c r="F22" s="39">
        <v>7</v>
      </c>
      <c r="G22" s="60">
        <v>8</v>
      </c>
      <c r="H22" s="39">
        <v>9</v>
      </c>
      <c r="I22" s="39">
        <v>4</v>
      </c>
      <c r="J22" s="39">
        <v>5</v>
      </c>
      <c r="K22" s="39">
        <v>6</v>
      </c>
      <c r="L22" s="39"/>
      <c r="M22" s="39"/>
      <c r="N22" s="39"/>
      <c r="O22" s="39"/>
      <c r="P22" s="39"/>
      <c r="Q22" s="13">
        <f>COUNT(C22:P22)</f>
        <v>9</v>
      </c>
      <c r="R22" s="13">
        <f>IF($Q22&lt;&gt;"",COUNTIF($C22:$P22,10),"")</f>
        <v>0</v>
      </c>
      <c r="S22" s="13">
        <f>IF($Q22&lt;&gt;"",COUNTIF($C22:$P22,9),"")</f>
        <v>2</v>
      </c>
      <c r="T22" s="13">
        <f>IF($Q22&lt;&gt;"",COUNTIF($C22:$P22,8),"")</f>
        <v>2</v>
      </c>
      <c r="U22" s="13">
        <f>IF($Q22&lt;&gt;"",COUNTIF($C22:$P22,7),"")</f>
        <v>1</v>
      </c>
      <c r="V22" s="13">
        <f>IF($Q22&lt;&gt;"",COUNTIF($C22:$P22,6),"")</f>
        <v>1</v>
      </c>
      <c r="W22" s="13">
        <f>IF($Q22&lt;&gt;"",COUNTIF($C22:$P22,5),"")</f>
        <v>2</v>
      </c>
      <c r="X22" s="13">
        <f>IF($Q22&lt;&gt;"",COUNTIF($C22:$P22,4),"")</f>
        <v>1</v>
      </c>
      <c r="Y22" s="13">
        <f>IF($Q22&lt;&gt;"",COUNTIF($C22:$P22,3),"")</f>
        <v>0</v>
      </c>
      <c r="Z22" s="13">
        <f>IF($Q22&lt;&gt;"",COUNTIF($C22:$P22,2),"")</f>
        <v>0</v>
      </c>
      <c r="AA22" s="13">
        <f>IF($Q22&lt;&gt;"",COUNTIF($C22:$P22,1),"")</f>
        <v>0</v>
      </c>
      <c r="AB22" s="50">
        <f>IF($Q22&lt;&gt;"",COUNTIF($C22:$P22,0),"")</f>
        <v>0</v>
      </c>
      <c r="AC22" s="58">
        <v>92</v>
      </c>
      <c r="AD22" s="58"/>
      <c r="AE22" s="57">
        <f>AVERAGE(C22:P22)</f>
        <v>6.777777777777778</v>
      </c>
      <c r="AF22">
        <f t="shared" si="0"/>
        <v>0</v>
      </c>
      <c r="AG22">
        <f t="shared" si="1"/>
        <v>1</v>
      </c>
    </row>
    <row r="23" spans="1:33" ht="11.25" customHeight="1">
      <c r="A23" s="63">
        <v>18</v>
      </c>
      <c r="B23" s="64" t="s">
        <v>84</v>
      </c>
      <c r="C23" s="39">
        <v>6</v>
      </c>
      <c r="D23" s="39">
        <v>6</v>
      </c>
      <c r="E23" s="39">
        <v>9</v>
      </c>
      <c r="F23" s="39">
        <v>6</v>
      </c>
      <c r="G23" s="60">
        <v>5</v>
      </c>
      <c r="H23" s="39">
        <v>10</v>
      </c>
      <c r="I23" s="39">
        <v>4</v>
      </c>
      <c r="J23" s="39">
        <v>5</v>
      </c>
      <c r="K23" s="117" t="s">
        <v>103</v>
      </c>
      <c r="L23" s="39"/>
      <c r="M23" s="39"/>
      <c r="N23" s="39"/>
      <c r="O23" s="39"/>
      <c r="P23" s="39"/>
      <c r="Q23" s="13">
        <f>COUNT(C23:P23)</f>
        <v>8</v>
      </c>
      <c r="R23" s="13">
        <f>IF($Q23&lt;&gt;"",COUNTIF($C23:$P23,10),"")</f>
        <v>1</v>
      </c>
      <c r="S23" s="13">
        <f>IF($Q23&lt;&gt;"",COUNTIF($C23:$P23,9),"")</f>
        <v>1</v>
      </c>
      <c r="T23" s="13">
        <f>IF($Q23&lt;&gt;"",COUNTIF($C23:$P23,8),"")</f>
        <v>0</v>
      </c>
      <c r="U23" s="13">
        <f>IF($Q23&lt;&gt;"",COUNTIF($C23:$P23,7),"")</f>
        <v>0</v>
      </c>
      <c r="V23" s="13">
        <f>IF($Q23&lt;&gt;"",COUNTIF($C23:$P23,6),"")</f>
        <v>3</v>
      </c>
      <c r="W23" s="13">
        <f>IF($Q23&lt;&gt;"",COUNTIF($C23:$P23,5),"")</f>
        <v>2</v>
      </c>
      <c r="X23" s="13">
        <f>IF($Q23&lt;&gt;"",COUNTIF($C23:$P23,4),"")</f>
        <v>1</v>
      </c>
      <c r="Y23" s="13">
        <f>IF($Q23&lt;&gt;"",COUNTIF($C23:$P23,3),"")</f>
        <v>0</v>
      </c>
      <c r="Z23" s="13">
        <f>IF($Q23&lt;&gt;"",COUNTIF($C23:$P23,2),"")</f>
        <v>0</v>
      </c>
      <c r="AA23" s="13">
        <f>IF($Q23&lt;&gt;"",COUNTIF($C23:$P23,1),"")</f>
        <v>0</v>
      </c>
      <c r="AB23" s="50">
        <f>IF($Q23&lt;&gt;"",COUNTIF($C23:$P23,0),"")</f>
        <v>0</v>
      </c>
      <c r="AC23" s="58">
        <v>2</v>
      </c>
      <c r="AD23" s="58"/>
      <c r="AE23" s="57">
        <f>AVERAGE(C23:P23)</f>
        <v>6.375</v>
      </c>
      <c r="AF23">
        <f t="shared" si="0"/>
        <v>0</v>
      </c>
      <c r="AG23">
        <f t="shared" si="1"/>
        <v>1</v>
      </c>
    </row>
    <row r="24" spans="1:33" ht="11.25" customHeight="1">
      <c r="A24" s="63">
        <v>19</v>
      </c>
      <c r="B24" s="64" t="s">
        <v>85</v>
      </c>
      <c r="C24" s="39">
        <v>6</v>
      </c>
      <c r="D24" s="39">
        <v>8</v>
      </c>
      <c r="E24" s="39">
        <v>9</v>
      </c>
      <c r="F24" s="39">
        <v>5</v>
      </c>
      <c r="G24" s="60">
        <v>6</v>
      </c>
      <c r="H24" s="39">
        <v>9</v>
      </c>
      <c r="I24" s="39">
        <v>5</v>
      </c>
      <c r="J24" s="39">
        <v>6</v>
      </c>
      <c r="K24" s="117" t="s">
        <v>103</v>
      </c>
      <c r="L24" s="39"/>
      <c r="M24" s="39"/>
      <c r="N24" s="39"/>
      <c r="O24" s="39"/>
      <c r="P24" s="39"/>
      <c r="Q24" s="13">
        <f>COUNT(C24:P24)</f>
        <v>8</v>
      </c>
      <c r="R24" s="13">
        <f>IF($Q24&lt;&gt;"",COUNTIF($C24:$P24,10),"")</f>
        <v>0</v>
      </c>
      <c r="S24" s="13">
        <f>IF($Q24&lt;&gt;"",COUNTIF($C24:$P24,9),"")</f>
        <v>2</v>
      </c>
      <c r="T24" s="13">
        <f>IF($Q24&lt;&gt;"",COUNTIF($C24:$P24,8),"")</f>
        <v>1</v>
      </c>
      <c r="U24" s="13">
        <f>IF($Q24&lt;&gt;"",COUNTIF($C24:$P24,7),"")</f>
        <v>0</v>
      </c>
      <c r="V24" s="13">
        <f>IF($Q24&lt;&gt;"",COUNTIF($C24:$P24,6),"")</f>
        <v>3</v>
      </c>
      <c r="W24" s="13">
        <f>IF($Q24&lt;&gt;"",COUNTIF($C24:$P24,5),"")</f>
        <v>2</v>
      </c>
      <c r="X24" s="13">
        <f>IF($Q24&lt;&gt;"",COUNTIF($C24:$P24,4),"")</f>
        <v>0</v>
      </c>
      <c r="Y24" s="13">
        <f>IF($Q24&lt;&gt;"",COUNTIF($C24:$P24,3),"")</f>
        <v>0</v>
      </c>
      <c r="Z24" s="13">
        <f>IF($Q24&lt;&gt;"",COUNTIF($C24:$P24,2),"")</f>
        <v>0</v>
      </c>
      <c r="AA24" s="13">
        <f>IF($Q24&lt;&gt;"",COUNTIF($C24:$P24,1),"")</f>
        <v>0</v>
      </c>
      <c r="AB24" s="50">
        <f>IF($Q24&lt;&gt;"",COUNTIF($C24:$P24,0),"")</f>
        <v>0</v>
      </c>
      <c r="AC24" s="58">
        <v>34</v>
      </c>
      <c r="AD24" s="58"/>
      <c r="AE24" s="57">
        <f>AVERAGE(C24:P24)</f>
        <v>6.75</v>
      </c>
      <c r="AF24">
        <f t="shared" si="0"/>
        <v>0</v>
      </c>
      <c r="AG24">
        <f t="shared" si="1"/>
        <v>0</v>
      </c>
    </row>
    <row r="25" spans="1:33" ht="11.25" customHeight="1">
      <c r="A25" s="63">
        <v>20</v>
      </c>
      <c r="B25" s="64" t="s">
        <v>86</v>
      </c>
      <c r="C25" s="39">
        <v>8</v>
      </c>
      <c r="D25" s="39">
        <v>7</v>
      </c>
      <c r="E25" s="39">
        <v>8</v>
      </c>
      <c r="F25" s="39">
        <v>7</v>
      </c>
      <c r="G25" s="60">
        <v>4</v>
      </c>
      <c r="H25" s="39">
        <v>10</v>
      </c>
      <c r="I25" s="39">
        <v>3</v>
      </c>
      <c r="J25" s="39">
        <v>5</v>
      </c>
      <c r="K25" s="117" t="s">
        <v>103</v>
      </c>
      <c r="L25" s="39"/>
      <c r="M25" s="39"/>
      <c r="N25" s="39"/>
      <c r="O25" s="39"/>
      <c r="P25" s="39"/>
      <c r="Q25" s="13">
        <f>COUNT(C25:P25)</f>
        <v>8</v>
      </c>
      <c r="R25" s="13">
        <f>IF($Q25&lt;&gt;"",COUNTIF($C25:$P25,10),"")</f>
        <v>1</v>
      </c>
      <c r="S25" s="13">
        <f>IF($Q25&lt;&gt;"",COUNTIF($C25:$P25,9),"")</f>
        <v>0</v>
      </c>
      <c r="T25" s="13">
        <f>IF($Q25&lt;&gt;"",COUNTIF($C25:$P25,8),"")</f>
        <v>2</v>
      </c>
      <c r="U25" s="13">
        <f>IF($Q25&lt;&gt;"",COUNTIF($C25:$P25,7),"")</f>
        <v>2</v>
      </c>
      <c r="V25" s="13">
        <f>IF($Q25&lt;&gt;"",COUNTIF($C25:$P25,6),"")</f>
        <v>0</v>
      </c>
      <c r="W25" s="13">
        <f>IF($Q25&lt;&gt;"",COUNTIF($C25:$P25,5),"")</f>
        <v>1</v>
      </c>
      <c r="X25" s="13">
        <f>IF($Q25&lt;&gt;"",COUNTIF($C25:$P25,4),"")</f>
        <v>1</v>
      </c>
      <c r="Y25" s="13">
        <f>IF($Q25&lt;&gt;"",COUNTIF($C25:$P25,3),"")</f>
        <v>1</v>
      </c>
      <c r="Z25" s="13">
        <f>IF($Q25&lt;&gt;"",COUNTIF($C25:$P25,2),"")</f>
        <v>0</v>
      </c>
      <c r="AA25" s="13">
        <f>IF($Q25&lt;&gt;"",COUNTIF($C25:$P25,1),"")</f>
        <v>0</v>
      </c>
      <c r="AB25" s="50">
        <f>IF($Q25&lt;&gt;"",COUNTIF($C25:$P25,0),"")</f>
        <v>0</v>
      </c>
      <c r="AC25" s="58">
        <v>52</v>
      </c>
      <c r="AD25" s="58"/>
      <c r="AE25" s="57">
        <f>AVERAGE(C25:P25)</f>
        <v>6.5</v>
      </c>
      <c r="AF25">
        <f t="shared" si="0"/>
        <v>1</v>
      </c>
      <c r="AG25">
        <f t="shared" si="1"/>
        <v>2</v>
      </c>
    </row>
    <row r="26" spans="1:33" ht="11.25" customHeight="1">
      <c r="A26" s="63">
        <v>21</v>
      </c>
      <c r="B26" s="64" t="s">
        <v>87</v>
      </c>
      <c r="C26" s="39">
        <v>7</v>
      </c>
      <c r="D26" s="39">
        <v>8</v>
      </c>
      <c r="E26" s="39">
        <v>9</v>
      </c>
      <c r="F26" s="39">
        <v>7</v>
      </c>
      <c r="G26" s="60">
        <v>9</v>
      </c>
      <c r="H26" s="39">
        <v>8</v>
      </c>
      <c r="I26" s="39">
        <v>6</v>
      </c>
      <c r="J26" s="39">
        <v>6</v>
      </c>
      <c r="K26" s="39">
        <v>7</v>
      </c>
      <c r="L26" s="39"/>
      <c r="M26" s="39"/>
      <c r="N26" s="39"/>
      <c r="O26" s="39"/>
      <c r="P26" s="39"/>
      <c r="Q26" s="13">
        <f>COUNT(C26:P26)</f>
        <v>9</v>
      </c>
      <c r="R26" s="13">
        <f>IF($Q26&lt;&gt;"",COUNTIF($C26:$P26,10),"")</f>
        <v>0</v>
      </c>
      <c r="S26" s="13">
        <f>IF($Q26&lt;&gt;"",COUNTIF($C26:$P26,9),"")</f>
        <v>2</v>
      </c>
      <c r="T26" s="13">
        <f>IF($Q26&lt;&gt;"",COUNTIF($C26:$P26,8),"")</f>
        <v>2</v>
      </c>
      <c r="U26" s="13">
        <f>IF($Q26&lt;&gt;"",COUNTIF($C26:$P26,7),"")</f>
        <v>3</v>
      </c>
      <c r="V26" s="13">
        <f>IF($Q26&lt;&gt;"",COUNTIF($C26:$P26,6),"")</f>
        <v>2</v>
      </c>
      <c r="W26" s="13">
        <f>IF($Q26&lt;&gt;"",COUNTIF($C26:$P26,5),"")</f>
        <v>0</v>
      </c>
      <c r="X26" s="13">
        <f>IF($Q26&lt;&gt;"",COUNTIF($C26:$P26,4),"")</f>
        <v>0</v>
      </c>
      <c r="Y26" s="13">
        <f>IF($Q26&lt;&gt;"",COUNTIF($C26:$P26,3),"")</f>
        <v>0</v>
      </c>
      <c r="Z26" s="13">
        <f>IF($Q26&lt;&gt;"",COUNTIF($C26:$P26,2),"")</f>
        <v>0</v>
      </c>
      <c r="AA26" s="13">
        <f>IF($Q26&lt;&gt;"",COUNTIF($C26:$P26,1),"")</f>
        <v>0</v>
      </c>
      <c r="AB26" s="50">
        <f>IF($Q26&lt;&gt;"",COUNTIF($C26:$P26,0),"")</f>
        <v>0</v>
      </c>
      <c r="AC26" s="58">
        <v>8</v>
      </c>
      <c r="AD26" s="58"/>
      <c r="AE26" s="57">
        <f>AVERAGE(C26:P26)</f>
        <v>7.444444444444445</v>
      </c>
      <c r="AF26">
        <f t="shared" si="0"/>
        <v>0</v>
      </c>
      <c r="AG26">
        <f t="shared" si="1"/>
        <v>0</v>
      </c>
    </row>
    <row r="27" spans="1:33" ht="11.25" customHeight="1">
      <c r="A27" s="63">
        <v>22</v>
      </c>
      <c r="B27" s="64" t="s">
        <v>88</v>
      </c>
      <c r="C27" s="39">
        <v>9</v>
      </c>
      <c r="D27" s="39">
        <v>6</v>
      </c>
      <c r="E27" s="39">
        <v>7</v>
      </c>
      <c r="F27" s="39">
        <v>6</v>
      </c>
      <c r="G27" s="60">
        <v>5</v>
      </c>
      <c r="H27" s="39">
        <v>10</v>
      </c>
      <c r="I27" s="39">
        <v>5</v>
      </c>
      <c r="J27" s="39">
        <v>5</v>
      </c>
      <c r="K27" s="39">
        <v>7</v>
      </c>
      <c r="L27" s="39"/>
      <c r="M27" s="39"/>
      <c r="N27" s="39"/>
      <c r="O27" s="39"/>
      <c r="P27" s="39"/>
      <c r="Q27" s="13">
        <f>COUNT(C27:P27)</f>
        <v>9</v>
      </c>
      <c r="R27" s="13">
        <f>IF($Q27&lt;&gt;"",COUNTIF($C27:$P27,10),"")</f>
        <v>1</v>
      </c>
      <c r="S27" s="13">
        <f>IF($Q27&lt;&gt;"",COUNTIF($C27:$P27,9),"")</f>
        <v>1</v>
      </c>
      <c r="T27" s="13">
        <f>IF($Q27&lt;&gt;"",COUNTIF($C27:$P27,8),"")</f>
        <v>0</v>
      </c>
      <c r="U27" s="13">
        <f>IF($Q27&lt;&gt;"",COUNTIF($C27:$P27,7),"")</f>
        <v>2</v>
      </c>
      <c r="V27" s="13">
        <f>IF($Q27&lt;&gt;"",COUNTIF($C27:$P27,6),"")</f>
        <v>2</v>
      </c>
      <c r="W27" s="13">
        <f>IF($Q27&lt;&gt;"",COUNTIF($C27:$P27,5),"")</f>
        <v>3</v>
      </c>
      <c r="X27" s="13">
        <f>IF($Q27&lt;&gt;"",COUNTIF($C27:$P27,4),"")</f>
        <v>0</v>
      </c>
      <c r="Y27" s="13">
        <f>IF($Q27&lt;&gt;"",COUNTIF($C27:$P27,3),"")</f>
        <v>0</v>
      </c>
      <c r="Z27" s="13">
        <f>IF($Q27&lt;&gt;"",COUNTIF($C27:$P27,2),"")</f>
        <v>0</v>
      </c>
      <c r="AA27" s="13">
        <f>IF($Q27&lt;&gt;"",COUNTIF($C27:$P27,1),"")</f>
        <v>0</v>
      </c>
      <c r="AB27" s="50">
        <f>IF($Q27&lt;&gt;"",COUNTIF($C27:$P27,0),"")</f>
        <v>0</v>
      </c>
      <c r="AC27" s="58">
        <v>34</v>
      </c>
      <c r="AD27" s="58"/>
      <c r="AE27" s="57">
        <f>AVERAGE(C27:P27)</f>
        <v>6.666666666666667</v>
      </c>
      <c r="AF27">
        <f t="shared" si="0"/>
        <v>0</v>
      </c>
      <c r="AG27">
        <f t="shared" si="1"/>
        <v>0</v>
      </c>
    </row>
    <row r="28" spans="1:33" ht="11.25" customHeight="1">
      <c r="A28" s="63">
        <v>23</v>
      </c>
      <c r="B28" s="64" t="s">
        <v>89</v>
      </c>
      <c r="C28" s="39">
        <v>5</v>
      </c>
      <c r="D28" s="39">
        <v>8</v>
      </c>
      <c r="E28" s="39">
        <v>8</v>
      </c>
      <c r="F28" s="39">
        <v>6</v>
      </c>
      <c r="G28" s="60">
        <v>7</v>
      </c>
      <c r="H28" s="39">
        <v>9</v>
      </c>
      <c r="I28" s="39">
        <v>7</v>
      </c>
      <c r="J28" s="39">
        <v>6</v>
      </c>
      <c r="K28" s="39">
        <v>8</v>
      </c>
      <c r="L28" s="39"/>
      <c r="M28" s="39"/>
      <c r="N28" s="39"/>
      <c r="O28" s="39"/>
      <c r="P28" s="39"/>
      <c r="Q28" s="13">
        <f>COUNT(C28:P28)</f>
        <v>9</v>
      </c>
      <c r="R28" s="13">
        <f>IF($Q28&lt;&gt;"",COUNTIF($C28:$P28,10),"")</f>
        <v>0</v>
      </c>
      <c r="S28" s="13">
        <f>IF($Q28&lt;&gt;"",COUNTIF($C28:$P28,9),"")</f>
        <v>1</v>
      </c>
      <c r="T28" s="13">
        <f>IF($Q28&lt;&gt;"",COUNTIF($C28:$P28,8),"")</f>
        <v>3</v>
      </c>
      <c r="U28" s="13">
        <f>IF($Q28&lt;&gt;"",COUNTIF($C28:$P28,7),"")</f>
        <v>2</v>
      </c>
      <c r="V28" s="13">
        <f>IF($Q28&lt;&gt;"",COUNTIF($C28:$P28,6),"")</f>
        <v>2</v>
      </c>
      <c r="W28" s="13">
        <f>IF($Q28&lt;&gt;"",COUNTIF($C28:$P28,5),"")</f>
        <v>1</v>
      </c>
      <c r="X28" s="13">
        <f>IF($Q28&lt;&gt;"",COUNTIF($C28:$P28,4),"")</f>
        <v>0</v>
      </c>
      <c r="Y28" s="13">
        <f>IF($Q28&lt;&gt;"",COUNTIF($C28:$P28,3),"")</f>
        <v>0</v>
      </c>
      <c r="Z28" s="13">
        <f>IF($Q28&lt;&gt;"",COUNTIF($C28:$P28,2),"")</f>
        <v>0</v>
      </c>
      <c r="AA28" s="13">
        <f>IF($Q28&lt;&gt;"",COUNTIF($C28:$P28,1),"")</f>
        <v>0</v>
      </c>
      <c r="AB28" s="50">
        <f>IF($Q28&lt;&gt;"",COUNTIF($C28:$P28,0),"")</f>
        <v>0</v>
      </c>
      <c r="AC28" s="58"/>
      <c r="AD28" s="58"/>
      <c r="AE28" s="57">
        <f>AVERAGE(C28:P28)</f>
        <v>7.111111111111111</v>
      </c>
      <c r="AF28">
        <f t="shared" si="0"/>
        <v>0</v>
      </c>
      <c r="AG28">
        <f t="shared" si="1"/>
        <v>0</v>
      </c>
    </row>
    <row r="29" spans="1:33" ht="11.25" customHeight="1">
      <c r="A29" s="63">
        <v>24</v>
      </c>
      <c r="B29" s="64" t="s">
        <v>90</v>
      </c>
      <c r="C29" s="39">
        <v>6</v>
      </c>
      <c r="D29" s="39">
        <v>5</v>
      </c>
      <c r="E29" s="39">
        <v>5</v>
      </c>
      <c r="F29" s="39">
        <v>5</v>
      </c>
      <c r="G29" s="60">
        <v>5</v>
      </c>
      <c r="H29" s="39">
        <v>8</v>
      </c>
      <c r="I29" s="39">
        <v>3</v>
      </c>
      <c r="J29" s="39">
        <v>4</v>
      </c>
      <c r="K29" s="117" t="s">
        <v>103</v>
      </c>
      <c r="L29" s="39"/>
      <c r="M29" s="39"/>
      <c r="N29" s="39"/>
      <c r="O29" s="39"/>
      <c r="P29" s="39"/>
      <c r="Q29" s="13">
        <f>COUNT(C29:P29)</f>
        <v>8</v>
      </c>
      <c r="R29" s="13">
        <f>IF($Q29&lt;&gt;"",COUNTIF($C29:$P29,10),"")</f>
        <v>0</v>
      </c>
      <c r="S29" s="13">
        <f>IF($Q29&lt;&gt;"",COUNTIF($C29:$P29,9),"")</f>
        <v>0</v>
      </c>
      <c r="T29" s="13">
        <f>IF($Q29&lt;&gt;"",COUNTIF($C29:$P29,8),"")</f>
        <v>1</v>
      </c>
      <c r="U29" s="13">
        <f>IF($Q29&lt;&gt;"",COUNTIF($C29:$P29,7),"")</f>
        <v>0</v>
      </c>
      <c r="V29" s="13">
        <f>IF($Q29&lt;&gt;"",COUNTIF($C29:$P29,6),"")</f>
        <v>1</v>
      </c>
      <c r="W29" s="13">
        <f>IF($Q29&lt;&gt;"",COUNTIF($C29:$P29,5),"")</f>
        <v>4</v>
      </c>
      <c r="X29" s="13">
        <f>IF($Q29&lt;&gt;"",COUNTIF($C29:$P29,4),"")</f>
        <v>1</v>
      </c>
      <c r="Y29" s="13">
        <f>IF($Q29&lt;&gt;"",COUNTIF($C29:$P29,3),"")</f>
        <v>1</v>
      </c>
      <c r="Z29" s="13">
        <f>IF($Q29&lt;&gt;"",COUNTIF($C29:$P29,2),"")</f>
        <v>0</v>
      </c>
      <c r="AA29" s="13">
        <f>IF($Q29&lt;&gt;"",COUNTIF($C29:$P29,1),"")</f>
        <v>0</v>
      </c>
      <c r="AB29" s="50">
        <f>IF($Q29&lt;&gt;"",COUNTIF($C29:$P29,0),"")</f>
        <v>0</v>
      </c>
      <c r="AC29" s="58">
        <v>34</v>
      </c>
      <c r="AD29" s="58"/>
      <c r="AE29" s="57">
        <f>AVERAGE(C29:P29)</f>
        <v>5.125</v>
      </c>
      <c r="AF29">
        <f t="shared" si="0"/>
        <v>1</v>
      </c>
      <c r="AG29">
        <f t="shared" si="1"/>
        <v>2</v>
      </c>
    </row>
    <row r="30" spans="1:33" ht="11.25" customHeight="1">
      <c r="A30" s="63">
        <v>25</v>
      </c>
      <c r="B30" s="64" t="s">
        <v>91</v>
      </c>
      <c r="C30" s="39">
        <v>8</v>
      </c>
      <c r="D30" s="39">
        <v>7</v>
      </c>
      <c r="E30" s="39">
        <v>9</v>
      </c>
      <c r="F30" s="39">
        <v>7</v>
      </c>
      <c r="G30" s="60">
        <v>6</v>
      </c>
      <c r="H30" s="39" t="s">
        <v>102</v>
      </c>
      <c r="I30" s="39">
        <v>7</v>
      </c>
      <c r="J30" s="39">
        <v>7</v>
      </c>
      <c r="K30" s="39">
        <v>7</v>
      </c>
      <c r="L30" s="39"/>
      <c r="M30" s="39"/>
      <c r="N30" s="39"/>
      <c r="O30" s="39"/>
      <c r="P30" s="39"/>
      <c r="Q30" s="13">
        <f>COUNT(C30:P30)</f>
        <v>8</v>
      </c>
      <c r="R30" s="13">
        <f>IF($Q30&lt;&gt;"",COUNTIF($C30:$P30,10),"")</f>
        <v>0</v>
      </c>
      <c r="S30" s="13">
        <f>IF($Q30&lt;&gt;"",COUNTIF($C30:$P30,9),"")</f>
        <v>1</v>
      </c>
      <c r="T30" s="13">
        <f>IF($Q30&lt;&gt;"",COUNTIF($C30:$P30,8),"")</f>
        <v>1</v>
      </c>
      <c r="U30" s="13">
        <f>IF($Q30&lt;&gt;"",COUNTIF($C30:$P30,7),"")</f>
        <v>5</v>
      </c>
      <c r="V30" s="13">
        <f>IF($Q30&lt;&gt;"",COUNTIF($C30:$P30,6),"")</f>
        <v>1</v>
      </c>
      <c r="W30" s="13">
        <f>IF($Q30&lt;&gt;"",COUNTIF($C30:$P30,5),"")</f>
        <v>0</v>
      </c>
      <c r="X30" s="13">
        <f>IF($Q30&lt;&gt;"",COUNTIF($C30:$P30,4),"")</f>
        <v>0</v>
      </c>
      <c r="Y30" s="13">
        <f>IF($Q30&lt;&gt;"",COUNTIF($C30:$P30,3),"")</f>
        <v>0</v>
      </c>
      <c r="Z30" s="13">
        <f>IF($Q30&lt;&gt;"",COUNTIF($C30:$P30,2),"")</f>
        <v>0</v>
      </c>
      <c r="AA30" s="13">
        <f>IF($Q30&lt;&gt;"",COUNTIF($C30:$P30,1),"")</f>
        <v>0</v>
      </c>
      <c r="AB30" s="50">
        <f>IF($Q30&lt;&gt;"",COUNTIF($C30:$P30,0),"")</f>
        <v>0</v>
      </c>
      <c r="AC30" s="58"/>
      <c r="AD30" s="58"/>
      <c r="AE30" s="57">
        <f>AVERAGE(C30:P30)</f>
        <v>7.25</v>
      </c>
      <c r="AF30">
        <f t="shared" si="0"/>
        <v>0</v>
      </c>
      <c r="AG30">
        <f t="shared" si="1"/>
        <v>0</v>
      </c>
    </row>
    <row r="31" spans="1:33" ht="11.25" customHeight="1">
      <c r="A31" s="63">
        <v>26</v>
      </c>
      <c r="B31" s="64" t="s">
        <v>92</v>
      </c>
      <c r="C31" s="39">
        <v>6</v>
      </c>
      <c r="D31" s="39">
        <v>3</v>
      </c>
      <c r="E31" s="39">
        <v>7</v>
      </c>
      <c r="F31" s="39">
        <v>4</v>
      </c>
      <c r="G31" s="60">
        <v>6</v>
      </c>
      <c r="H31" s="39">
        <v>9</v>
      </c>
      <c r="I31" s="39">
        <v>3</v>
      </c>
      <c r="J31" s="39">
        <v>5</v>
      </c>
      <c r="K31" s="39">
        <v>9</v>
      </c>
      <c r="L31" s="39"/>
      <c r="M31" s="39"/>
      <c r="N31" s="39"/>
      <c r="O31" s="39"/>
      <c r="P31" s="39"/>
      <c r="Q31" s="13">
        <f>COUNT(C31:P31)</f>
        <v>9</v>
      </c>
      <c r="R31" s="13">
        <f>IF($Q31&lt;&gt;"",COUNTIF($C31:$P31,10),"")</f>
        <v>0</v>
      </c>
      <c r="S31" s="13">
        <f>IF($Q31&lt;&gt;"",COUNTIF($C31:$P31,9),"")</f>
        <v>2</v>
      </c>
      <c r="T31" s="13">
        <f>IF($Q31&lt;&gt;"",COUNTIF($C31:$P31,8),"")</f>
        <v>0</v>
      </c>
      <c r="U31" s="13">
        <f>IF($Q31&lt;&gt;"",COUNTIF($C31:$P31,7),"")</f>
        <v>1</v>
      </c>
      <c r="V31" s="13">
        <f>IF($Q31&lt;&gt;"",COUNTIF($C31:$P31,6),"")</f>
        <v>2</v>
      </c>
      <c r="W31" s="13">
        <f>IF($Q31&lt;&gt;"",COUNTIF($C31:$P31,5),"")</f>
        <v>1</v>
      </c>
      <c r="X31" s="13">
        <f>IF($Q31&lt;&gt;"",COUNTIF($C31:$P31,4),"")</f>
        <v>1</v>
      </c>
      <c r="Y31" s="13">
        <f>IF($Q31&lt;&gt;"",COUNTIF($C31:$P31,3),"")</f>
        <v>2</v>
      </c>
      <c r="Z31" s="13">
        <f>IF($Q31&lt;&gt;"",COUNTIF($C31:$P31,2),"")</f>
        <v>0</v>
      </c>
      <c r="AA31" s="13">
        <f>IF($Q31&lt;&gt;"",COUNTIF($C31:$P31,1),"")</f>
        <v>0</v>
      </c>
      <c r="AB31" s="50">
        <f>IF($Q31&lt;&gt;"",COUNTIF($C31:$P31,0),"")</f>
        <v>0</v>
      </c>
      <c r="AC31" s="58">
        <v>66</v>
      </c>
      <c r="AD31" s="58"/>
      <c r="AE31" s="57">
        <f>AVERAGE(C31:P31)</f>
        <v>5.777777777777778</v>
      </c>
      <c r="AF31">
        <f t="shared" si="0"/>
        <v>2</v>
      </c>
      <c r="AG31">
        <f t="shared" si="1"/>
        <v>3</v>
      </c>
    </row>
    <row r="32" spans="1:33" ht="11.25" customHeight="1">
      <c r="A32" s="63">
        <v>27</v>
      </c>
      <c r="B32" s="64" t="s">
        <v>93</v>
      </c>
      <c r="C32" s="39">
        <v>10</v>
      </c>
      <c r="D32" s="39">
        <v>6</v>
      </c>
      <c r="E32" s="39">
        <v>9</v>
      </c>
      <c r="F32" s="39">
        <v>8</v>
      </c>
      <c r="G32" s="60">
        <v>8</v>
      </c>
      <c r="H32" s="39">
        <v>10</v>
      </c>
      <c r="I32" s="39">
        <v>6</v>
      </c>
      <c r="J32" s="39">
        <v>5</v>
      </c>
      <c r="K32" s="39">
        <v>9</v>
      </c>
      <c r="L32" s="39"/>
      <c r="M32" s="39"/>
      <c r="N32" s="39"/>
      <c r="O32" s="39"/>
      <c r="P32" s="39"/>
      <c r="Q32" s="13">
        <f>COUNT(C32:P32)</f>
        <v>9</v>
      </c>
      <c r="R32" s="13">
        <f>IF($Q32&lt;&gt;"",COUNTIF($C32:$P32,10),"")</f>
        <v>2</v>
      </c>
      <c r="S32" s="13">
        <f>IF($Q32&lt;&gt;"",COUNTIF($C32:$P32,9),"")</f>
        <v>2</v>
      </c>
      <c r="T32" s="13">
        <f>IF($Q32&lt;&gt;"",COUNTIF($C32:$P32,8),"")</f>
        <v>2</v>
      </c>
      <c r="U32" s="13">
        <f>IF($Q32&lt;&gt;"",COUNTIF($C32:$P32,7),"")</f>
        <v>0</v>
      </c>
      <c r="V32" s="13">
        <f>IF($Q32&lt;&gt;"",COUNTIF($C32:$P32,6),"")</f>
        <v>2</v>
      </c>
      <c r="W32" s="13">
        <f>IF($Q32&lt;&gt;"",COUNTIF($C32:$P32,5),"")</f>
        <v>1</v>
      </c>
      <c r="X32" s="13">
        <f>IF($Q32&lt;&gt;"",COUNTIF($C32:$P32,4),"")</f>
        <v>0</v>
      </c>
      <c r="Y32" s="13">
        <f>IF($Q32&lt;&gt;"",COUNTIF($C32:$P32,3),"")</f>
        <v>0</v>
      </c>
      <c r="Z32" s="13">
        <f>IF($Q32&lt;&gt;"",COUNTIF($C32:$P32,2),"")</f>
        <v>0</v>
      </c>
      <c r="AA32" s="13">
        <f>IF($Q32&lt;&gt;"",COUNTIF($C32:$P32,1),"")</f>
        <v>0</v>
      </c>
      <c r="AB32" s="50">
        <f>IF($Q32&lt;&gt;"",COUNTIF($C32:$P32,0),"")</f>
        <v>0</v>
      </c>
      <c r="AC32" s="58">
        <v>92</v>
      </c>
      <c r="AD32" s="58"/>
      <c r="AE32" s="57">
        <f>AVERAGE(C32:P32)</f>
        <v>7.888888888888889</v>
      </c>
      <c r="AF32">
        <f t="shared" si="0"/>
        <v>0</v>
      </c>
      <c r="AG32">
        <f t="shared" si="1"/>
        <v>0</v>
      </c>
    </row>
    <row r="33" spans="1:31" ht="11.25" customHeight="1">
      <c r="A33" s="59"/>
      <c r="B33" s="65"/>
      <c r="C33" s="6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52">
        <f>SUM(AC6:AC32)</f>
        <v>967</v>
      </c>
      <c r="AD33" s="52">
        <f>SUM(AD6:AD32)</f>
        <v>0</v>
      </c>
      <c r="AE33" s="40">
        <f>AVERAGE(AE6:AE32)</f>
        <v>6.894547325102881</v>
      </c>
    </row>
    <row r="34" spans="1:31" ht="8.25" customHeight="1" thickBot="1">
      <c r="A34" s="93"/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8.25" customHeight="1" thickBot="1">
      <c r="A35" s="32"/>
      <c r="B35" s="62" t="s">
        <v>43</v>
      </c>
      <c r="C35" s="54">
        <f aca="true" t="shared" si="2" ref="C35:O35">AVERAGE(C6:C32)</f>
        <v>7.296296296296297</v>
      </c>
      <c r="D35" s="54">
        <f t="shared" si="2"/>
        <v>6.925925925925926</v>
      </c>
      <c r="E35" s="54">
        <f t="shared" si="2"/>
        <v>7.296296296296297</v>
      </c>
      <c r="F35" s="54">
        <f t="shared" si="2"/>
        <v>6.481481481481482</v>
      </c>
      <c r="G35" s="54">
        <f t="shared" si="2"/>
        <v>6.518518518518518</v>
      </c>
      <c r="H35" s="54">
        <f t="shared" si="2"/>
        <v>9.217391304347826</v>
      </c>
      <c r="I35" s="54">
        <f t="shared" si="2"/>
        <v>5.888888888888889</v>
      </c>
      <c r="J35" s="54">
        <f t="shared" si="2"/>
        <v>6.074074074074074</v>
      </c>
      <c r="K35" s="54">
        <f t="shared" si="2"/>
        <v>6.818181818181818</v>
      </c>
      <c r="L35" s="54" t="e">
        <f t="shared" si="2"/>
        <v>#DIV/0!</v>
      </c>
      <c r="M35" s="54" t="e">
        <f t="shared" si="2"/>
        <v>#DIV/0!</v>
      </c>
      <c r="N35" s="54" t="e">
        <f t="shared" si="2"/>
        <v>#DIV/0!</v>
      </c>
      <c r="O35" s="54" t="e">
        <f t="shared" si="2"/>
        <v>#DIV/0!</v>
      </c>
      <c r="P35" s="55" t="e">
        <f>AVERAGE(P6:P33)</f>
        <v>#DIV/0!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7.5" customHeight="1">
      <c r="A36" s="20"/>
      <c r="B36" s="36" t="s">
        <v>23</v>
      </c>
      <c r="C36" s="53">
        <f aca="true" t="shared" si="3" ref="C36:P36">IF(AND(COUNTBLANK($B$6:$B$33)&lt;&gt;40,C4&lt;&gt;""),COUNTIF(C6:C33,10),"")</f>
        <v>2</v>
      </c>
      <c r="D36" s="53">
        <f t="shared" si="3"/>
        <v>0</v>
      </c>
      <c r="E36" s="53">
        <f t="shared" si="3"/>
        <v>0</v>
      </c>
      <c r="F36" s="53">
        <f t="shared" si="3"/>
        <v>0</v>
      </c>
      <c r="G36" s="53">
        <f t="shared" si="3"/>
        <v>0</v>
      </c>
      <c r="H36" s="53">
        <f t="shared" si="3"/>
        <v>10</v>
      </c>
      <c r="I36" s="53">
        <f t="shared" si="3"/>
        <v>0</v>
      </c>
      <c r="J36" s="53">
        <f t="shared" si="3"/>
        <v>0</v>
      </c>
      <c r="K36" s="53">
        <f t="shared" si="3"/>
        <v>4</v>
      </c>
      <c r="L36" s="53">
        <f t="shared" si="3"/>
      </c>
      <c r="M36" s="53">
        <f t="shared" si="3"/>
      </c>
      <c r="N36" s="53">
        <f t="shared" si="3"/>
      </c>
      <c r="O36" s="53">
        <f t="shared" si="3"/>
      </c>
      <c r="P36" s="53">
        <f t="shared" si="3"/>
      </c>
      <c r="Q36" s="35"/>
      <c r="R36" s="35"/>
      <c r="S36" s="35"/>
      <c r="T36" s="35"/>
      <c r="U36" s="35"/>
      <c r="V36" s="35"/>
      <c r="W36" s="35"/>
      <c r="X36" s="35"/>
      <c r="Y36" s="35">
        <f>IF(AND(COUNTBLANK($B$6:$B$33)&lt;&gt;40,Y4&lt;&gt;""),COUNTIF(Y6:Y33,5),"")</f>
      </c>
      <c r="Z36" s="35">
        <f>IF(AND(COUNTBLANK($B$6:$B$33)&lt;&gt;40,Z4&lt;&gt;""),COUNTIF(Z6:Z33,5),"")</f>
      </c>
      <c r="AA36" s="35">
        <f>IF(AND(COUNTBLANK($B$6:$B$33)&lt;&gt;40,AA4&lt;&gt;""),COUNTIF(AA6:AA33,5),"")</f>
      </c>
      <c r="AB36" s="35">
        <f>IF(AND(COUNTBLANK($B$6:$B$33)&lt;&gt;40,AB4&lt;&gt;""),COUNTIF(AB6:AB33,5),"")</f>
      </c>
      <c r="AC36" s="99" t="s">
        <v>14</v>
      </c>
      <c r="AD36" s="99"/>
      <c r="AE36" s="98">
        <f>((AD55-AD58)/AD55)*100%</f>
        <v>0.7777777777777778</v>
      </c>
    </row>
    <row r="37" spans="1:31" ht="7.5" customHeight="1">
      <c r="A37" s="20"/>
      <c r="B37" s="36" t="s">
        <v>24</v>
      </c>
      <c r="C37" s="44">
        <f aca="true" t="shared" si="4" ref="C37:P37">IF(AND(COUNTBLANK($B$6:$B$33)&lt;&gt;40,C4&lt;&gt;""),COUNTIF(C6:C33,9),"")</f>
        <v>3</v>
      </c>
      <c r="D37" s="44">
        <f t="shared" si="4"/>
        <v>4</v>
      </c>
      <c r="E37" s="44">
        <f t="shared" si="4"/>
        <v>12</v>
      </c>
      <c r="F37" s="44">
        <f t="shared" si="4"/>
        <v>0</v>
      </c>
      <c r="G37" s="44">
        <f t="shared" si="4"/>
        <v>5</v>
      </c>
      <c r="H37" s="44">
        <f t="shared" si="4"/>
        <v>8</v>
      </c>
      <c r="I37" s="44">
        <f t="shared" si="4"/>
        <v>0</v>
      </c>
      <c r="J37" s="44">
        <f t="shared" si="4"/>
        <v>0</v>
      </c>
      <c r="K37" s="44">
        <f t="shared" si="4"/>
        <v>3</v>
      </c>
      <c r="L37" s="44">
        <f t="shared" si="4"/>
      </c>
      <c r="M37" s="44">
        <f t="shared" si="4"/>
      </c>
      <c r="N37" s="44">
        <f t="shared" si="4"/>
      </c>
      <c r="O37" s="44">
        <f t="shared" si="4"/>
      </c>
      <c r="P37" s="44">
        <f t="shared" si="4"/>
      </c>
      <c r="Q37" s="35"/>
      <c r="R37" s="97" t="s">
        <v>46</v>
      </c>
      <c r="S37" s="97"/>
      <c r="T37" s="97"/>
      <c r="U37" s="35"/>
      <c r="V37" s="74" t="s">
        <v>47</v>
      </c>
      <c r="W37" s="74"/>
      <c r="X37" s="74"/>
      <c r="Y37" s="74"/>
      <c r="Z37" s="35">
        <f>IF(AND(COUNTBLANK($B$6:$B$33)&lt;&gt;40,Z4&lt;&gt;""),COUNTIF(Z6:Z33,4),"")</f>
      </c>
      <c r="AA37" s="35">
        <f>IF(AND(COUNTBLANK($B$6:$B$33)&lt;&gt;40,AA4&lt;&gt;""),COUNTIF(AA6:AA33,4),"")</f>
      </c>
      <c r="AB37" s="35">
        <f>IF(AND(COUNTBLANK($B$6:$B$33)&lt;&gt;40,AB4&lt;&gt;""),COUNTIF(AB6:AB33,4),"")</f>
      </c>
      <c r="AC37" s="99"/>
      <c r="AD37" s="99"/>
      <c r="AE37" s="98"/>
    </row>
    <row r="38" spans="1:31" ht="7.5" customHeight="1">
      <c r="A38" s="20"/>
      <c r="B38" s="36" t="s">
        <v>25</v>
      </c>
      <c r="C38" s="44">
        <f aca="true" t="shared" si="5" ref="C38:P38">IF(AND(COUNTBLANK($B$6:$B$33)&lt;&gt;40,C4&lt;&gt;""),COUNTIF(C6:C33,8),"")</f>
        <v>9</v>
      </c>
      <c r="D38" s="44">
        <f t="shared" si="5"/>
        <v>7</v>
      </c>
      <c r="E38" s="44">
        <f t="shared" si="5"/>
        <v>5</v>
      </c>
      <c r="F38" s="44">
        <f t="shared" si="5"/>
        <v>8</v>
      </c>
      <c r="G38" s="44">
        <f t="shared" si="5"/>
        <v>5</v>
      </c>
      <c r="H38" s="44">
        <f t="shared" si="5"/>
        <v>5</v>
      </c>
      <c r="I38" s="44">
        <f t="shared" si="5"/>
        <v>3</v>
      </c>
      <c r="J38" s="44">
        <f t="shared" si="5"/>
        <v>2</v>
      </c>
      <c r="K38" s="44">
        <f t="shared" si="5"/>
        <v>1</v>
      </c>
      <c r="L38" s="44">
        <f t="shared" si="5"/>
      </c>
      <c r="M38" s="44">
        <f t="shared" si="5"/>
      </c>
      <c r="N38" s="44">
        <f t="shared" si="5"/>
      </c>
      <c r="O38" s="44">
        <f t="shared" si="5"/>
      </c>
      <c r="P38" s="44">
        <f t="shared" si="5"/>
      </c>
      <c r="Q38" s="35"/>
      <c r="R38" s="35"/>
      <c r="S38" s="35"/>
      <c r="T38" s="35"/>
      <c r="U38" s="35"/>
      <c r="V38" s="35"/>
      <c r="W38" s="35"/>
      <c r="X38" s="35"/>
      <c r="Y38" s="35">
        <f>IF(AND(COUNTBLANK($B$6:$B$33)&lt;&gt;40,Y4&lt;&gt;""),COUNTIF(Y6:Y33,3),"")</f>
      </c>
      <c r="Z38" s="35">
        <f>IF(AND(COUNTBLANK($B$6:$B$33)&lt;&gt;40,Z4&lt;&gt;""),COUNTIF(Z6:Z33,3),"")</f>
      </c>
      <c r="AA38" s="35">
        <f>IF(AND(COUNTBLANK($B$6:$B$33)&lt;&gt;40,AA4&lt;&gt;""),COUNTIF(AA6:AA33,3),"")</f>
      </c>
      <c r="AB38" s="35">
        <f>IF(AND(COUNTBLANK($B$6:$B$33)&lt;&gt;40,AB4&lt;&gt;""),COUNTIF(AB6:AB33,3),"")</f>
      </c>
      <c r="AC38" s="77" t="s">
        <v>9</v>
      </c>
      <c r="AD38" s="77"/>
      <c r="AE38" s="76">
        <f>((AD53*AD55*6)-AC33)/(AD53*AD55*6)</f>
        <v>0.8341906721536351</v>
      </c>
    </row>
    <row r="39" spans="1:31" ht="7.5" customHeight="1">
      <c r="A39" s="20"/>
      <c r="B39" s="36" t="s">
        <v>26</v>
      </c>
      <c r="C39" s="44">
        <f aca="true" t="shared" si="6" ref="C39:P39">IF(AND(COUNTBLANK($B$6:$B$33)&lt;&gt;40,C4&lt;&gt;""),COUNTIF(C6:C33,7),"")</f>
        <v>4</v>
      </c>
      <c r="D39" s="44">
        <f t="shared" si="6"/>
        <v>5</v>
      </c>
      <c r="E39" s="44">
        <f t="shared" si="6"/>
        <v>3</v>
      </c>
      <c r="F39" s="44">
        <f t="shared" si="6"/>
        <v>6</v>
      </c>
      <c r="G39" s="44">
        <f t="shared" si="6"/>
        <v>2</v>
      </c>
      <c r="H39" s="44">
        <f t="shared" si="6"/>
        <v>0</v>
      </c>
      <c r="I39" s="44">
        <f t="shared" si="6"/>
        <v>11</v>
      </c>
      <c r="J39" s="44">
        <f t="shared" si="6"/>
        <v>10</v>
      </c>
      <c r="K39" s="44">
        <f t="shared" si="6"/>
        <v>5</v>
      </c>
      <c r="L39" s="44">
        <f t="shared" si="6"/>
      </c>
      <c r="M39" s="44">
        <f t="shared" si="6"/>
      </c>
      <c r="N39" s="44">
        <f t="shared" si="6"/>
      </c>
      <c r="O39" s="44">
        <f t="shared" si="6"/>
      </c>
      <c r="P39" s="44">
        <f t="shared" si="6"/>
      </c>
      <c r="Q39" s="35"/>
      <c r="R39" s="74" t="s">
        <v>48</v>
      </c>
      <c r="S39" s="74"/>
      <c r="T39" s="74"/>
      <c r="U39" s="74"/>
      <c r="V39" s="74"/>
      <c r="W39" s="74"/>
      <c r="X39" s="74"/>
      <c r="Y39" s="75"/>
      <c r="Z39" s="35">
        <f>IF(AND(COUNTBLANK($B$6:$B$33)&lt;&gt;40,Z4&lt;&gt;""),COUNTIF(Z6:Z33,2),"")</f>
      </c>
      <c r="AA39" s="35">
        <f>IF(AND(COUNTBLANK($B$6:$B$33)&lt;&gt;40,AA4&lt;&gt;""),COUNTIF(AA6:AA33,2),"")</f>
      </c>
      <c r="AB39" s="35">
        <f>IF(AND(COUNTBLANK($B$6:$B$33)&lt;&gt;40,AB4&lt;&gt;""),COUNTIF(AB6:AB33,2),"")</f>
      </c>
      <c r="AC39" s="77"/>
      <c r="AD39" s="77"/>
      <c r="AE39" s="73"/>
    </row>
    <row r="40" spans="1:31" ht="7.5" customHeight="1">
      <c r="A40" s="20"/>
      <c r="B40" s="36" t="s">
        <v>27</v>
      </c>
      <c r="C40" s="44">
        <f aca="true" t="shared" si="7" ref="C40:P40">IF(AND(COUNTBLANK($B$6:$B$33)&lt;&gt;40,C4&lt;&gt;""),COUNTIF(C6:C33,6),"")</f>
        <v>7</v>
      </c>
      <c r="D40" s="44">
        <f t="shared" si="7"/>
        <v>7</v>
      </c>
      <c r="E40" s="44">
        <f t="shared" si="7"/>
        <v>1</v>
      </c>
      <c r="F40" s="44">
        <f t="shared" si="7"/>
        <v>6</v>
      </c>
      <c r="G40" s="44">
        <f t="shared" si="7"/>
        <v>7</v>
      </c>
      <c r="H40" s="44">
        <f t="shared" si="7"/>
        <v>0</v>
      </c>
      <c r="I40" s="44">
        <f t="shared" si="7"/>
        <v>4</v>
      </c>
      <c r="J40" s="44">
        <f t="shared" si="7"/>
        <v>6</v>
      </c>
      <c r="K40" s="44">
        <f t="shared" si="7"/>
        <v>3</v>
      </c>
      <c r="L40" s="44">
        <f t="shared" si="7"/>
      </c>
      <c r="M40" s="44">
        <f t="shared" si="7"/>
      </c>
      <c r="N40" s="44">
        <f t="shared" si="7"/>
      </c>
      <c r="O40" s="44">
        <f t="shared" si="7"/>
      </c>
      <c r="P40" s="44">
        <f t="shared" si="7"/>
      </c>
      <c r="Q40" s="35"/>
      <c r="R40" s="37"/>
      <c r="S40" s="37"/>
      <c r="T40" s="37"/>
      <c r="U40" s="37"/>
      <c r="V40" s="37"/>
      <c r="W40" s="37"/>
      <c r="X40" s="38"/>
      <c r="Y40" s="37"/>
      <c r="Z40" s="35"/>
      <c r="AA40" s="35"/>
      <c r="AB40" s="35"/>
      <c r="AC40" s="77" t="s">
        <v>11</v>
      </c>
      <c r="AD40" s="77"/>
      <c r="AE40" s="72">
        <f>AD33/AD55</f>
        <v>0</v>
      </c>
    </row>
    <row r="41" spans="1:31" ht="7.5" customHeight="1">
      <c r="A41" s="20"/>
      <c r="B41" s="36" t="s">
        <v>28</v>
      </c>
      <c r="C41" s="44">
        <f aca="true" t="shared" si="8" ref="C41:P41">IF(AND(COUNTBLANK($B$6:$B$33)&lt;&gt;40,C4&lt;&gt;""),COUNTIF(C6:C33,5),"")</f>
        <v>1</v>
      </c>
      <c r="D41" s="44">
        <f t="shared" si="8"/>
        <v>3</v>
      </c>
      <c r="E41" s="44">
        <f t="shared" si="8"/>
        <v>2</v>
      </c>
      <c r="F41" s="44">
        <f t="shared" si="8"/>
        <v>5</v>
      </c>
      <c r="G41" s="44">
        <f t="shared" si="8"/>
        <v>4</v>
      </c>
      <c r="H41" s="44">
        <f t="shared" si="8"/>
        <v>0</v>
      </c>
      <c r="I41" s="44">
        <f t="shared" si="8"/>
        <v>2</v>
      </c>
      <c r="J41" s="44">
        <f t="shared" si="8"/>
        <v>7</v>
      </c>
      <c r="K41" s="44">
        <f t="shared" si="8"/>
        <v>1</v>
      </c>
      <c r="L41" s="44">
        <f t="shared" si="8"/>
      </c>
      <c r="M41" s="44">
        <f t="shared" si="8"/>
      </c>
      <c r="N41" s="44">
        <f t="shared" si="8"/>
      </c>
      <c r="O41" s="44">
        <f t="shared" si="8"/>
      </c>
      <c r="P41" s="44">
        <f t="shared" si="8"/>
      </c>
      <c r="Q41" s="35"/>
      <c r="R41" s="74" t="s">
        <v>48</v>
      </c>
      <c r="S41" s="74"/>
      <c r="T41" s="74"/>
      <c r="U41" s="74"/>
      <c r="V41" s="74"/>
      <c r="W41" s="74"/>
      <c r="X41" s="74"/>
      <c r="Y41" s="74"/>
      <c r="Z41" s="35"/>
      <c r="AA41" s="35"/>
      <c r="AB41" s="35"/>
      <c r="AC41" s="77"/>
      <c r="AD41" s="77"/>
      <c r="AE41" s="73"/>
    </row>
    <row r="42" spans="1:31" ht="7.5" customHeight="1">
      <c r="A42" s="20"/>
      <c r="B42" s="36" t="s">
        <v>29</v>
      </c>
      <c r="C42" s="44">
        <f aca="true" t="shared" si="9" ref="C42:P42">IF(AND(COUNTBLANK($B$6:$B$33)&lt;&gt;40,C4&lt;&gt;""),COUNTIF(C6:C33,4),"")</f>
        <v>0</v>
      </c>
      <c r="D42" s="44">
        <f t="shared" si="9"/>
        <v>0</v>
      </c>
      <c r="E42" s="44">
        <f t="shared" si="9"/>
        <v>1</v>
      </c>
      <c r="F42" s="44">
        <f t="shared" si="9"/>
        <v>2</v>
      </c>
      <c r="G42" s="44">
        <f t="shared" si="9"/>
        <v>3</v>
      </c>
      <c r="H42" s="44">
        <f t="shared" si="9"/>
        <v>0</v>
      </c>
      <c r="I42" s="44">
        <f t="shared" si="9"/>
        <v>3</v>
      </c>
      <c r="J42" s="44">
        <f t="shared" si="9"/>
        <v>1</v>
      </c>
      <c r="K42" s="44">
        <f t="shared" si="9"/>
        <v>3</v>
      </c>
      <c r="L42" s="44">
        <f t="shared" si="9"/>
      </c>
      <c r="M42" s="44">
        <f t="shared" si="9"/>
      </c>
      <c r="N42" s="44">
        <f t="shared" si="9"/>
      </c>
      <c r="O42" s="44">
        <f t="shared" si="9"/>
      </c>
      <c r="P42" s="44">
        <f t="shared" si="9"/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18"/>
      <c r="AD42" s="17"/>
      <c r="AE42" s="15"/>
    </row>
    <row r="43" spans="1:31" ht="7.5" customHeight="1">
      <c r="A43" s="20"/>
      <c r="B43" s="36" t="s">
        <v>30</v>
      </c>
      <c r="C43" s="45">
        <f aca="true" t="shared" si="10" ref="C43:P43">IF(AND(COUNTBLANK($B$6:$B$33)&lt;&gt;40,C4&lt;&gt;""),COUNTIF(C6:C33,3),"")</f>
        <v>1</v>
      </c>
      <c r="D43" s="45">
        <f t="shared" si="10"/>
        <v>1</v>
      </c>
      <c r="E43" s="45">
        <f t="shared" si="10"/>
        <v>2</v>
      </c>
      <c r="F43" s="45">
        <f t="shared" si="10"/>
        <v>0</v>
      </c>
      <c r="G43" s="45">
        <f t="shared" si="10"/>
        <v>1</v>
      </c>
      <c r="H43" s="45">
        <f t="shared" si="10"/>
        <v>0</v>
      </c>
      <c r="I43" s="45">
        <f t="shared" si="10"/>
        <v>4</v>
      </c>
      <c r="J43" s="45">
        <f t="shared" si="10"/>
        <v>1</v>
      </c>
      <c r="K43" s="45">
        <f t="shared" si="10"/>
        <v>1</v>
      </c>
      <c r="L43" s="45">
        <f t="shared" si="10"/>
      </c>
      <c r="M43" s="45">
        <f t="shared" si="10"/>
      </c>
      <c r="N43" s="45">
        <f t="shared" si="10"/>
      </c>
      <c r="O43" s="45">
        <f t="shared" si="10"/>
      </c>
      <c r="P43" s="45">
        <f t="shared" si="10"/>
      </c>
      <c r="Q43" s="35"/>
      <c r="R43" s="35"/>
      <c r="S43" s="35"/>
      <c r="T43" s="35"/>
      <c r="U43" s="35"/>
      <c r="V43" s="70" t="s">
        <v>42</v>
      </c>
      <c r="W43" s="71"/>
      <c r="X43" s="71"/>
      <c r="Y43" s="71"/>
      <c r="Z43" s="71"/>
      <c r="AA43" s="71"/>
      <c r="AB43" s="71"/>
      <c r="AC43" s="34"/>
      <c r="AD43" s="33"/>
      <c r="AE43" s="69" t="s">
        <v>95</v>
      </c>
    </row>
    <row r="44" spans="1:31" ht="7.5" customHeight="1">
      <c r="A44" s="20"/>
      <c r="B44" s="36" t="s">
        <v>31</v>
      </c>
      <c r="C44" s="45">
        <f aca="true" t="shared" si="11" ref="C44:P44">IF(AND(COUNTBLANK($B$6:$B$33)&lt;&gt;40,C4&lt;&gt;""),COUNTIF(C6:C33,2),"")</f>
        <v>0</v>
      </c>
      <c r="D44" s="45">
        <f t="shared" si="11"/>
        <v>0</v>
      </c>
      <c r="E44" s="45">
        <f t="shared" si="11"/>
        <v>1</v>
      </c>
      <c r="F44" s="45">
        <f t="shared" si="11"/>
        <v>0</v>
      </c>
      <c r="G44" s="45">
        <f t="shared" si="11"/>
        <v>0</v>
      </c>
      <c r="H44" s="45">
        <f t="shared" si="11"/>
        <v>0</v>
      </c>
      <c r="I44" s="45">
        <f t="shared" si="11"/>
        <v>0</v>
      </c>
      <c r="J44" s="45">
        <f t="shared" si="11"/>
        <v>0</v>
      </c>
      <c r="K44" s="45">
        <f t="shared" si="11"/>
        <v>1</v>
      </c>
      <c r="L44" s="45">
        <f t="shared" si="11"/>
      </c>
      <c r="M44" s="45">
        <f t="shared" si="11"/>
      </c>
      <c r="N44" s="45">
        <f t="shared" si="11"/>
      </c>
      <c r="O44" s="45">
        <f t="shared" si="11"/>
      </c>
      <c r="P44" s="45">
        <f t="shared" si="11"/>
      </c>
      <c r="Q44" s="35"/>
      <c r="R44" s="35"/>
      <c r="S44" s="35"/>
      <c r="T44" s="35"/>
      <c r="U44" s="35"/>
      <c r="V44" s="71"/>
      <c r="W44" s="71"/>
      <c r="X44" s="71"/>
      <c r="Y44" s="71"/>
      <c r="Z44" s="71"/>
      <c r="AA44" s="71"/>
      <c r="AB44" s="71"/>
      <c r="AC44" s="70" t="s">
        <v>49</v>
      </c>
      <c r="AD44" s="71"/>
      <c r="AE44" s="69"/>
    </row>
    <row r="45" spans="1:31" ht="7.5" customHeight="1">
      <c r="A45" s="20"/>
      <c r="B45" s="36" t="s">
        <v>32</v>
      </c>
      <c r="C45" s="45">
        <f aca="true" t="shared" si="12" ref="C45:P45">IF(AND(COUNTBLANK($B$6:$B$33)&lt;&gt;40,C4&lt;&gt;""),COUNTIF(C6:C33,1),"")</f>
        <v>0</v>
      </c>
      <c r="D45" s="45">
        <f t="shared" si="12"/>
        <v>0</v>
      </c>
      <c r="E45" s="45">
        <f t="shared" si="12"/>
        <v>0</v>
      </c>
      <c r="F45" s="45">
        <f t="shared" si="12"/>
        <v>0</v>
      </c>
      <c r="G45" s="45">
        <f t="shared" si="12"/>
        <v>0</v>
      </c>
      <c r="H45" s="45">
        <f t="shared" si="12"/>
        <v>0</v>
      </c>
      <c r="I45" s="45">
        <f t="shared" si="12"/>
        <v>0</v>
      </c>
      <c r="J45" s="45">
        <f t="shared" si="12"/>
        <v>0</v>
      </c>
      <c r="K45" s="45">
        <f t="shared" si="12"/>
        <v>0</v>
      </c>
      <c r="L45" s="45">
        <f t="shared" si="12"/>
      </c>
      <c r="M45" s="45">
        <f t="shared" si="12"/>
      </c>
      <c r="N45" s="45">
        <f t="shared" si="12"/>
      </c>
      <c r="O45" s="45">
        <f t="shared" si="12"/>
      </c>
      <c r="P45" s="45">
        <f t="shared" si="12"/>
      </c>
      <c r="Q45" s="35"/>
      <c r="R45" s="35"/>
      <c r="S45" s="35"/>
      <c r="T45" s="35"/>
      <c r="U45" s="35"/>
      <c r="V45" s="70" t="s">
        <v>45</v>
      </c>
      <c r="W45" s="71"/>
      <c r="X45" s="71"/>
      <c r="Y45" s="71"/>
      <c r="Z45" s="71"/>
      <c r="AA45" s="71"/>
      <c r="AB45" s="71"/>
      <c r="AC45" s="19"/>
      <c r="AD45" s="19"/>
      <c r="AE45" s="69" t="s">
        <v>94</v>
      </c>
    </row>
    <row r="46" spans="1:31" ht="7.5" customHeight="1">
      <c r="A46" s="20"/>
      <c r="B46" s="36" t="s">
        <v>33</v>
      </c>
      <c r="C46" s="45">
        <f aca="true" t="shared" si="13" ref="C46:P46">IF(AND(COUNTBLANK($B$6:$B$33)&lt;&gt;40,C4&lt;&gt;""),COUNTIF(C6:C33,0),"")</f>
        <v>0</v>
      </c>
      <c r="D46" s="45">
        <f t="shared" si="13"/>
        <v>0</v>
      </c>
      <c r="E46" s="45">
        <f t="shared" si="13"/>
        <v>0</v>
      </c>
      <c r="F46" s="45">
        <f t="shared" si="13"/>
        <v>0</v>
      </c>
      <c r="G46" s="45">
        <f t="shared" si="13"/>
        <v>0</v>
      </c>
      <c r="H46" s="45">
        <f t="shared" si="13"/>
        <v>0</v>
      </c>
      <c r="I46" s="45">
        <f t="shared" si="13"/>
        <v>0</v>
      </c>
      <c r="J46" s="45">
        <f t="shared" si="13"/>
        <v>0</v>
      </c>
      <c r="K46" s="45">
        <f t="shared" si="13"/>
        <v>0</v>
      </c>
      <c r="L46" s="45">
        <f t="shared" si="13"/>
      </c>
      <c r="M46" s="45">
        <f t="shared" si="13"/>
      </c>
      <c r="N46" s="45">
        <f t="shared" si="13"/>
      </c>
      <c r="O46" s="45">
        <f t="shared" si="13"/>
      </c>
      <c r="P46" s="45">
        <f t="shared" si="13"/>
      </c>
      <c r="Q46" s="35"/>
      <c r="R46" s="35"/>
      <c r="S46" s="35"/>
      <c r="T46" s="35"/>
      <c r="U46" s="35"/>
      <c r="V46" s="71"/>
      <c r="W46" s="71"/>
      <c r="X46" s="71"/>
      <c r="Y46" s="71"/>
      <c r="Z46" s="71"/>
      <c r="AA46" s="71"/>
      <c r="AB46" s="71"/>
      <c r="AC46" s="70" t="s">
        <v>49</v>
      </c>
      <c r="AD46" s="71"/>
      <c r="AE46" s="69"/>
    </row>
    <row r="47" spans="1:31" ht="7.5" customHeight="1">
      <c r="A47" s="20"/>
      <c r="B47" s="36" t="s">
        <v>34</v>
      </c>
      <c r="C47" s="46">
        <f aca="true" t="shared" si="14" ref="C47:P47">IF(AND(COUNTBLANK($B$6:$B$33)&lt;&gt;40,C4&lt;&gt;""),COUNTBLANK(C6:C33)-COUNTBLANK($B$6:$B$33),"")+COUNTIF(C6:C32,"н/а")</f>
        <v>0</v>
      </c>
      <c r="D47" s="46">
        <f t="shared" si="14"/>
        <v>0</v>
      </c>
      <c r="E47" s="46">
        <f t="shared" si="14"/>
        <v>0</v>
      </c>
      <c r="F47" s="46">
        <f t="shared" si="14"/>
        <v>0</v>
      </c>
      <c r="G47" s="46">
        <f t="shared" si="14"/>
        <v>0</v>
      </c>
      <c r="H47" s="46">
        <f t="shared" si="14"/>
        <v>0</v>
      </c>
      <c r="I47" s="46">
        <f t="shared" si="14"/>
        <v>0</v>
      </c>
      <c r="J47" s="46">
        <f t="shared" si="14"/>
        <v>0</v>
      </c>
      <c r="K47" s="46">
        <f t="shared" si="14"/>
        <v>5</v>
      </c>
      <c r="L47" s="46" t="e">
        <f t="shared" si="14"/>
        <v>#VALUE!</v>
      </c>
      <c r="M47" s="46" t="e">
        <f t="shared" si="14"/>
        <v>#VALUE!</v>
      </c>
      <c r="N47" s="46" t="e">
        <f t="shared" si="14"/>
        <v>#VALUE!</v>
      </c>
      <c r="O47" s="46" t="e">
        <f t="shared" si="14"/>
        <v>#VALUE!</v>
      </c>
      <c r="P47" s="46" t="e">
        <f t="shared" si="14"/>
        <v>#VALUE!</v>
      </c>
      <c r="Q47" s="35"/>
      <c r="R47" s="35"/>
      <c r="S47" s="35"/>
      <c r="T47" s="35"/>
      <c r="U47" s="35"/>
      <c r="V47" s="35"/>
      <c r="W47" s="35"/>
      <c r="X47" s="35"/>
      <c r="Y47" s="35">
        <f>IF(AND(COUNTBLANK($B$6:$B$33)&lt;&gt;40,Y4&lt;&gt;""),COUNTBLANK(Y6:Y33)-COUNTBLANK($B$6:$B$33),"")</f>
      </c>
      <c r="Z47" s="35">
        <f>IF(AND(COUNTBLANK($B$6:$B$33)&lt;&gt;40,Z4&lt;&gt;""),COUNTBLANK(Z6:Z33)-COUNTBLANK($B$6:$B$33),"")</f>
      </c>
      <c r="AA47" s="35">
        <f>IF(AND(COUNTBLANK($B$6:$B$33)&lt;&gt;40,AA4&lt;&gt;""),COUNTBLANK(AA6:AA33)-COUNTBLANK($B$6:$B$33),"")</f>
      </c>
      <c r="AB47" s="35">
        <f>IF(AND(COUNTBLANK($B$6:$B$33)&lt;&gt;40,AB4&lt;&gt;""),COUNTBLANK(AB6:AB33)-COUNTBLANK($B$6:$B$33),"")</f>
      </c>
      <c r="AC47" s="19"/>
      <c r="AD47" s="19"/>
      <c r="AE47" s="18"/>
    </row>
    <row r="48" spans="2:31" ht="12.75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19"/>
      <c r="AD48" s="19"/>
      <c r="AE48" s="18"/>
    </row>
    <row r="49" spans="2:31" ht="12.75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19"/>
      <c r="AD49" s="19"/>
      <c r="AE49" s="18"/>
    </row>
    <row r="50" spans="2:31" ht="12.75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19"/>
      <c r="AD50" s="19"/>
      <c r="AE50" s="18"/>
    </row>
    <row r="52" ht="12.75">
      <c r="AD52" s="41" t="s">
        <v>51</v>
      </c>
    </row>
    <row r="53" ht="12.75">
      <c r="AD53" s="43">
        <v>36</v>
      </c>
    </row>
    <row r="55" spans="25:30" ht="12.75">
      <c r="Y55" s="41" t="s">
        <v>50</v>
      </c>
      <c r="AD55" s="43">
        <v>27</v>
      </c>
    </row>
    <row r="56" ht="12.75">
      <c r="Y56" s="41" t="s">
        <v>14</v>
      </c>
    </row>
    <row r="58" spans="25:30" ht="12.75">
      <c r="Y58" s="41" t="s">
        <v>55</v>
      </c>
      <c r="AD58">
        <v>6</v>
      </c>
    </row>
    <row r="59" ht="12.75">
      <c r="Y59" s="42" t="s">
        <v>14</v>
      </c>
    </row>
    <row r="62" spans="25:30" ht="12.75">
      <c r="Y62" s="41" t="s">
        <v>55</v>
      </c>
      <c r="AD62">
        <v>6</v>
      </c>
    </row>
    <row r="63" ht="12.75">
      <c r="Y63" s="42" t="s">
        <v>14</v>
      </c>
    </row>
  </sheetData>
  <sheetProtection/>
  <mergeCells count="28">
    <mergeCell ref="A34:B34"/>
    <mergeCell ref="C34:AE34"/>
    <mergeCell ref="AE3:AE5"/>
    <mergeCell ref="AC4:AD4"/>
    <mergeCell ref="V37:Y37"/>
    <mergeCell ref="R37:T37"/>
    <mergeCell ref="AE36:AE37"/>
    <mergeCell ref="AC36:AD37"/>
    <mergeCell ref="B1:AE1"/>
    <mergeCell ref="A3:A5"/>
    <mergeCell ref="C3:P3"/>
    <mergeCell ref="Q3:AB3"/>
    <mergeCell ref="AC3:AD3"/>
    <mergeCell ref="Q4:AB4"/>
    <mergeCell ref="C5:P5"/>
    <mergeCell ref="B3:B5"/>
    <mergeCell ref="AE40:AE41"/>
    <mergeCell ref="R39:Y39"/>
    <mergeCell ref="R41:Y41"/>
    <mergeCell ref="AE38:AE39"/>
    <mergeCell ref="AC38:AD39"/>
    <mergeCell ref="AC40:AD41"/>
    <mergeCell ref="AE43:AE44"/>
    <mergeCell ref="V45:AB46"/>
    <mergeCell ref="AE45:AE46"/>
    <mergeCell ref="AC44:AD44"/>
    <mergeCell ref="AC46:AD46"/>
    <mergeCell ref="V43:AB44"/>
  </mergeCells>
  <conditionalFormatting sqref="AD6:AD32">
    <cfRule type="cellIs" priority="14" dxfId="4" operator="greaterThan">
      <formula>0</formula>
    </cfRule>
  </conditionalFormatting>
  <conditionalFormatting sqref="AD6:AD32">
    <cfRule type="cellIs" priority="11" dxfId="5" operator="greaterThan">
      <formula>0</formula>
    </cfRule>
    <cfRule type="cellIs" priority="12" dxfId="5" operator="greaterThan">
      <formula>0</formula>
    </cfRule>
    <cfRule type="cellIs" priority="13" dxfId="5" operator="greaterThan">
      <formula>0</formula>
    </cfRule>
  </conditionalFormatting>
  <conditionalFormatting sqref="AE6:AE32">
    <cfRule type="dataBar" priority="434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{0607e6b1-984c-45c7-beea-2286bfca6152}</x14:id>
        </ext>
      </extLst>
    </cfRule>
  </conditionalFormatting>
  <conditionalFormatting sqref="AE6:AE32">
    <cfRule type="dataBar" priority="436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{e2b9def1-1fde-4a6c-a4c1-fa8f32186a89}</x14:id>
        </ext>
      </extLst>
    </cfRule>
  </conditionalFormatting>
  <conditionalFormatting sqref="AC6:AC32">
    <cfRule type="dataBar" priority="438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{8f6c57d9-7c53-453f-a80d-90598eec7e4e}</x14:id>
        </ext>
      </extLst>
    </cfRule>
  </conditionalFormatting>
  <conditionalFormatting sqref="AD6:AD32">
    <cfRule type="dataBar" priority="440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{fbef699e-fc1d-443e-9199-22a0c1743c59}</x14:id>
        </ext>
      </extLst>
    </cfRule>
  </conditionalFormatting>
  <printOptions/>
  <pageMargins left="0.3993055555555556" right="0.009259259259259259" top="0.1968503937007874" bottom="0.1968503937007874" header="0.11811023622047245" footer="0.11811023622047245"/>
  <pageSetup horizontalDpi="300" verticalDpi="300" orientation="landscape" paperSize="9" r:id="rId1"/>
  <ignoredErrors>
    <ignoredError sqref="C35:C4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07e6b1-984c-45c7-beea-2286bfca61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AE6:AE32</xm:sqref>
        </x14:conditionalFormatting>
        <x14:conditionalFormatting xmlns:xm="http://schemas.microsoft.com/office/excel/2006/main">
          <x14:cfRule type="dataBar" id="{e2b9def1-1fde-4a6c-a4c1-fa8f32186a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AE6:AE32</xm:sqref>
        </x14:conditionalFormatting>
        <x14:conditionalFormatting xmlns:xm="http://schemas.microsoft.com/office/excel/2006/main">
          <x14:cfRule type="dataBar" id="{8f6c57d9-7c53-453f-a80d-90598eec7e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AC6:AC32</xm:sqref>
        </x14:conditionalFormatting>
        <x14:conditionalFormatting xmlns:xm="http://schemas.microsoft.com/office/excel/2006/main">
          <x14:cfRule type="dataBar" id="{fbef699e-fc1d-443e-9199-22a0c1743c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ht="0.75" customHeight="1"/>
    <row r="3" spans="1:17" ht="18" customHeight="1">
      <c r="A3" s="102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9.5" customHeight="1">
      <c r="A4" s="109" t="s">
        <v>13</v>
      </c>
      <c r="B4" s="104" t="s">
        <v>38</v>
      </c>
      <c r="C4" s="104" t="s">
        <v>44</v>
      </c>
      <c r="D4" s="107" t="s">
        <v>14</v>
      </c>
      <c r="E4" s="113"/>
      <c r="F4" s="113"/>
      <c r="G4" s="113"/>
      <c r="H4" s="113"/>
      <c r="I4" s="113"/>
      <c r="J4" s="113"/>
      <c r="K4" s="108"/>
      <c r="L4" s="104" t="s">
        <v>19</v>
      </c>
      <c r="M4" s="104" t="s">
        <v>20</v>
      </c>
      <c r="N4" s="107" t="s">
        <v>39</v>
      </c>
      <c r="O4" s="108"/>
      <c r="P4" s="104" t="s">
        <v>21</v>
      </c>
      <c r="Q4" s="104" t="s">
        <v>18</v>
      </c>
    </row>
    <row r="5" spans="1:17" ht="15" customHeight="1">
      <c r="A5" s="110"/>
      <c r="B5" s="105"/>
      <c r="C5" s="105"/>
      <c r="D5" s="107" t="s">
        <v>35</v>
      </c>
      <c r="E5" s="108"/>
      <c r="F5" s="107" t="s">
        <v>57</v>
      </c>
      <c r="G5" s="108"/>
      <c r="H5" s="107" t="s">
        <v>58</v>
      </c>
      <c r="I5" s="108"/>
      <c r="J5" s="107" t="s">
        <v>36</v>
      </c>
      <c r="K5" s="108"/>
      <c r="L5" s="105"/>
      <c r="M5" s="105"/>
      <c r="N5" s="104" t="s">
        <v>17</v>
      </c>
      <c r="O5" s="104" t="s">
        <v>41</v>
      </c>
      <c r="P5" s="105"/>
      <c r="Q5" s="105"/>
    </row>
    <row r="6" spans="1:17" ht="27" customHeight="1">
      <c r="A6" s="111"/>
      <c r="B6" s="106"/>
      <c r="C6" s="106"/>
      <c r="D6" s="22" t="s">
        <v>15</v>
      </c>
      <c r="E6" s="22" t="s">
        <v>16</v>
      </c>
      <c r="F6" s="22" t="s">
        <v>15</v>
      </c>
      <c r="G6" s="22" t="s">
        <v>16</v>
      </c>
      <c r="H6" s="22" t="s">
        <v>15</v>
      </c>
      <c r="I6" s="22" t="s">
        <v>16</v>
      </c>
      <c r="J6" s="22" t="s">
        <v>15</v>
      </c>
      <c r="K6" s="22" t="s">
        <v>16</v>
      </c>
      <c r="L6" s="106"/>
      <c r="M6" s="106"/>
      <c r="N6" s="106"/>
      <c r="O6" s="106"/>
      <c r="P6" s="106"/>
      <c r="Q6" s="106"/>
    </row>
    <row r="7" spans="1:17" ht="15" customHeight="1">
      <c r="A7" s="47" t="s">
        <v>62</v>
      </c>
      <c r="B7" s="23">
        <f>'МП-21'!AD55</f>
        <v>27</v>
      </c>
      <c r="C7" s="23">
        <f>'МП-21'!AD55</f>
        <v>27</v>
      </c>
      <c r="D7" s="23" t="e">
        <f>DCOUNTA('МП-21'!B5:AB33,'МП-21'!B3,'Ввод данных2'!D4:L5)</f>
        <v>#VALUE!</v>
      </c>
      <c r="E7" s="24" t="e">
        <f>D7/B7</f>
        <v>#VALUE!</v>
      </c>
      <c r="F7" s="23" t="e">
        <f>DCOUNTA('МП-21'!B5:AB33,'МП-21'!B3,'Ввод данных2'!F4:L5)-D7</f>
        <v>#VALUE!</v>
      </c>
      <c r="G7" s="24" t="e">
        <f>F7/B7</f>
        <v>#VALUE!</v>
      </c>
      <c r="H7" s="23" t="e">
        <f>DCOUNTA('МП-21'!B5:AB33,'МП-21'!B3,'Ввод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'МП-21'!AE36</f>
        <v>0.7777777777777778</v>
      </c>
      <c r="M7" s="24">
        <f>((B7-'МП-21'!AD62)/B7)*100%</f>
        <v>0.7777777777777778</v>
      </c>
      <c r="N7" s="23">
        <f>('МП-21'!AC33)</f>
        <v>967</v>
      </c>
      <c r="O7" s="23">
        <f>('МП-21'!AD33)</f>
        <v>0</v>
      </c>
      <c r="P7" s="24">
        <f>'МП-21'!AE38</f>
        <v>0.8341906721536351</v>
      </c>
      <c r="Q7" s="30">
        <f>'МП-21'!AE40</f>
        <v>0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40</v>
      </c>
      <c r="B9" s="27">
        <f>SUM(B7:B8)</f>
        <v>27</v>
      </c>
      <c r="C9" s="23">
        <f>SUM(C7:C8)</f>
        <v>27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0.7777777777777778</v>
      </c>
      <c r="M9" s="24">
        <f>AVERAGE(M7:M8)</f>
        <v>0.7777777777777778</v>
      </c>
      <c r="N9" s="29">
        <f>SUM(N7:N8)</f>
        <v>967</v>
      </c>
      <c r="O9" s="27">
        <f>SUM(O7:O8)</f>
        <v>0</v>
      </c>
      <c r="P9" s="24">
        <f>AVERAGE(P7:P8)</f>
        <v>0.8341906721536351</v>
      </c>
      <c r="Q9" s="31">
        <f>AVERAGE(Q7:Q8)</f>
        <v>0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customHeight="1">
      <c r="A14" s="112" t="s">
        <v>60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4" t="s">
        <v>59</v>
      </c>
      <c r="N14" s="114"/>
      <c r="O14" s="114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9">
    <mergeCell ref="A14:L14"/>
    <mergeCell ref="P4:P6"/>
    <mergeCell ref="Q4:Q6"/>
    <mergeCell ref="D4:K4"/>
    <mergeCell ref="D5:E5"/>
    <mergeCell ref="F5:G5"/>
    <mergeCell ref="H5:I5"/>
    <mergeCell ref="J5:K5"/>
    <mergeCell ref="M14:O14"/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5" t="s">
        <v>12</v>
      </c>
      <c r="C5" s="116"/>
      <c r="D5" s="116"/>
      <c r="E5" s="7"/>
    </row>
    <row r="6" ht="13.5" thickBot="1"/>
    <row r="7" spans="2:6" ht="44.25" customHeight="1">
      <c r="B7" s="1" t="s">
        <v>4</v>
      </c>
      <c r="C7" s="2" t="s">
        <v>5</v>
      </c>
      <c r="D7" s="2" t="s">
        <v>6</v>
      </c>
      <c r="E7" s="2" t="s">
        <v>7</v>
      </c>
      <c r="F7" s="3" t="s">
        <v>8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2024-04-05T08:22:10Z</cp:lastPrinted>
  <dcterms:created xsi:type="dcterms:W3CDTF">2001-07-28T00:43:23Z</dcterms:created>
  <dcterms:modified xsi:type="dcterms:W3CDTF">2024-04-05T08:26:32Z</dcterms:modified>
  <cp:category/>
  <cp:version/>
  <cp:contentType/>
  <cp:contentStatus/>
</cp:coreProperties>
</file>