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945" windowWidth="15480" windowHeight="6900" activeTab="0"/>
  </bookViews>
  <sheets>
    <sheet name="АТП-1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<sst xmlns="http://schemas.openxmlformats.org/spreadsheetml/2006/main" count="126" uniqueCount="112">
  <si>
    <t>Учебные предметы</t>
  </si>
  <si>
    <t>Успеваемость по предметам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</si>
  <si>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</si>
  <si>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</si>
  <si>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</si>
  <si>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</si>
  <si>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</si>
  <si>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</si>
  <si>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</si>
  <si>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</si>
  <si>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</si>
  <si>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</si>
  <si>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</si>
  <si>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</si>
  <si>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</si>
  <si>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</si>
  <si>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</si>
  <si>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</si>
  <si>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</si>
  <si>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</si>
  <si>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</si>
  <si>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</si>
  <si>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</si>
  <si>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</si>
  <si>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</si>
  <si>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</si>
  <si>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</si>
  <si>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</si>
  <si>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</si>
  <si>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</si>
  <si>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</si>
  <si>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</si>
  <si>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</si>
  <si>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</si>
  <si>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</si>
  <si>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</si>
  <si>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</si>
  <si>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</si>
  <si>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</si>
  <si>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</si>
  <si>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</si>
  <si>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</si>
  <si>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</si>
  <si>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</si>
  <si>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</si>
  <si>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</si>
  <si>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</si>
  <si>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</si>
  <si>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</si>
  <si>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</si>
  <si>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</si>
  <si>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</si>
  <si>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</si>
  <si>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</si>
  <si>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</si>
  <si>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</si>
  <si>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</si>
  <si>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</si>
  <si>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</si>
  <si>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</si>
  <si>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О.Д.Бодиловская</t>
  </si>
  <si>
    <t xml:space="preserve">Зав. отделением             __________________________                             </t>
  </si>
  <si>
    <t>АТП-41</t>
  </si>
  <si>
    <t xml:space="preserve">                                 Итоговый отчёт результатов учебной деятельности  за 7 семестр 2021-2022 года, группы АТП-41</t>
  </si>
  <si>
    <t>Белорусский язык</t>
  </si>
  <si>
    <t>Белорусская литература</t>
  </si>
  <si>
    <t>Русский язык</t>
  </si>
  <si>
    <t>Русская литература</t>
  </si>
  <si>
    <t>Математика</t>
  </si>
  <si>
    <t>Физика</t>
  </si>
  <si>
    <t>Химия</t>
  </si>
  <si>
    <t>Биология</t>
  </si>
  <si>
    <t>Ф/к и здоровье</t>
  </si>
  <si>
    <t>Допризывная (мед.) подготовка</t>
  </si>
  <si>
    <t>Всемирная история</t>
  </si>
  <si>
    <t>История Беларуси</t>
  </si>
  <si>
    <t>Артеменко Никита Витальевич</t>
  </si>
  <si>
    <t>Бочаров Никита Алексеевич</t>
  </si>
  <si>
    <t>Владимиров Артём Максимович</t>
  </si>
  <si>
    <t>Воробьёв Илья Викторович</t>
  </si>
  <si>
    <t>Герасименко Даниил Дмитриевич</t>
  </si>
  <si>
    <t>Даниленко Артём Андреевич</t>
  </si>
  <si>
    <t>Ершов Артём Иванович</t>
  </si>
  <si>
    <t>Журавлёв Константин Сергеевич</t>
  </si>
  <si>
    <t>Калашников Артём Вячеславович</t>
  </si>
  <si>
    <t>Каменко Илья Дмитриевич</t>
  </si>
  <si>
    <t>Канаш Даниил Алексеевич</t>
  </si>
  <si>
    <t>Ковальков Александр Александрович</t>
  </si>
  <si>
    <t>Кондратюкин Матвей Юрьевич</t>
  </si>
  <si>
    <t>Лапицкий Андрей Анатольевич</t>
  </si>
  <si>
    <t>Лисицкий Дмитрий Сергеевич</t>
  </si>
  <si>
    <t>Мазарчук Максим Михайлович</t>
  </si>
  <si>
    <t>Макурин Владислав Михайлович</t>
  </si>
  <si>
    <t>Манаев Илья Александрович</t>
  </si>
  <si>
    <t>Мичкова Даниэла Александровна</t>
  </si>
  <si>
    <t>Пинчук Максим Викторович</t>
  </si>
  <si>
    <t>Плаксин Антон Валентинович</t>
  </si>
  <si>
    <t>Пономаренко Егор Вячеславович</t>
  </si>
  <si>
    <t>Приходько Вадим Дмитриевич</t>
  </si>
  <si>
    <t>Ращук Станислав Дмитриевич</t>
  </si>
  <si>
    <t>Роговой Роман Николаевич</t>
  </si>
  <si>
    <t>Стасев Станислав Станиславович</t>
  </si>
  <si>
    <t>Тетерский Игнат Андреевич</t>
  </si>
  <si>
    <t>Фридман Марк Константинович</t>
  </si>
  <si>
    <t>Чепленко Павел Евгеньевич</t>
  </si>
  <si>
    <t>Яськов Артём Иванович</t>
  </si>
  <si>
    <t>Е.А.Савенко</t>
  </si>
  <si>
    <t>Н.В.Деревянко</t>
  </si>
  <si>
    <t>Ин яз</t>
  </si>
  <si>
    <t>Обществоведение</t>
  </si>
  <si>
    <t>Отчёт результатов учебной деятельности учащихся на 1 апреля 2023-2024 года, группы АТП-11</t>
  </si>
  <si>
    <t>зач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</si>
</sst>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3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12"/>
      <name val="Verdan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sz val="8"/>
      <name val="Times New Roman"/>
      <family val="1"/>
    </font>
    <font>
      <i/>
      <sz val="7"/>
      <name val="ISOCPE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left"/>
    </xf>
    <xf numFmtId="0" fontId="24" fillId="0" borderId="2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/>
    </xf>
    <xf numFmtId="183" fontId="11" fillId="0" borderId="19" xfId="0" applyNumberFormat="1" applyFont="1" applyBorder="1" applyAlignment="1" applyProtection="1">
      <alignment horizontal="center"/>
      <protection/>
    </xf>
    <xf numFmtId="0" fontId="61" fillId="0" borderId="17" xfId="0" applyFont="1" applyFill="1" applyBorder="1" applyAlignment="1">
      <alignment horizontal="right"/>
    </xf>
    <xf numFmtId="0" fontId="12" fillId="0" borderId="17" xfId="0" applyFont="1" applyFill="1" applyBorder="1" applyAlignment="1" applyProtection="1">
      <alignment/>
      <protection locked="0"/>
    </xf>
    <xf numFmtId="183" fontId="8" fillId="0" borderId="19" xfId="0" applyNumberFormat="1" applyFont="1" applyBorder="1" applyAlignment="1" applyProtection="1">
      <alignment horizontal="center"/>
      <protection/>
    </xf>
    <xf numFmtId="2" fontId="19" fillId="0" borderId="25" xfId="0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/>
    </xf>
    <xf numFmtId="0" fontId="7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2" fillId="36" borderId="17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10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2" fontId="13" fillId="0" borderId="0" xfId="57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0" fillId="37" borderId="33" xfId="0" applyFill="1" applyBorder="1" applyAlignment="1">
      <alignment horizontal="center"/>
    </xf>
    <xf numFmtId="0" fontId="0" fillId="37" borderId="2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view="pageLayout" zoomScale="130" zoomScaleNormal="125" zoomScalePageLayoutView="130" workbookViewId="0" topLeftCell="Q12">
      <selection activeCell="AE39" sqref="AE39:AE40"/>
    </sheetView>
  </sheetViews>
  <sheetFormatPr defaultColWidth="9.00390625" defaultRowHeight="12.75"/>
  <cols>
    <col min="1" max="1" width="2.375" style="0" customWidth="1"/>
    <col min="2" max="2" width="25.875" style="0" customWidth="1"/>
    <col min="3" max="3" width="3.875" style="0" customWidth="1"/>
    <col min="4" max="4" width="3.75390625" style="0" customWidth="1"/>
    <col min="5" max="5" width="3.625" style="0" customWidth="1"/>
    <col min="6" max="6" width="4.125" style="0" customWidth="1"/>
    <col min="7" max="8" width="3.75390625" style="0" customWidth="1"/>
    <col min="9" max="9" width="3.625" style="0" customWidth="1"/>
    <col min="10" max="12" width="3.25390625" style="0" customWidth="1"/>
    <col min="13" max="13" width="2.875" style="0" customWidth="1"/>
    <col min="14" max="15" width="3.375" style="0" customWidth="1"/>
    <col min="16" max="16" width="4.125" style="0" customWidth="1"/>
    <col min="17" max="17" width="4.625" style="0" customWidth="1"/>
    <col min="18" max="18" width="4.00390625" style="0" customWidth="1"/>
    <col min="19" max="19" width="3.875" style="0" customWidth="1"/>
    <col min="20" max="20" width="3.375" style="0" customWidth="1"/>
    <col min="21" max="22" width="3.75390625" style="0" customWidth="1"/>
    <col min="23" max="25" width="3.375" style="0" customWidth="1"/>
    <col min="26" max="26" width="3.00390625" style="0" customWidth="1"/>
    <col min="27" max="27" width="3.625" style="0" customWidth="1"/>
    <col min="28" max="28" width="3.625" style="0" hidden="1" customWidth="1"/>
    <col min="29" max="29" width="6.00390625" style="0" customWidth="1"/>
    <col min="30" max="30" width="5.25390625" style="0" customWidth="1"/>
  </cols>
  <sheetData>
    <row r="1" spans="2:28" ht="7.5" customHeight="1">
      <c r="B1" s="67" t="s">
        <v>110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ht="6.75" customHeight="1" hidden="1"/>
    <row r="3" spans="1:31" ht="9" customHeight="1">
      <c r="A3" s="69" t="s">
        <v>53</v>
      </c>
      <c r="B3" s="71" t="s">
        <v>38</v>
      </c>
      <c r="C3" s="87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 t="s">
        <v>2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74" t="s">
        <v>10</v>
      </c>
      <c r="AD3" s="74"/>
      <c r="AE3" s="71" t="s">
        <v>23</v>
      </c>
    </row>
    <row r="4" spans="1:31" ht="75" customHeight="1">
      <c r="A4" s="69"/>
      <c r="B4" s="72"/>
      <c r="C4" s="64" t="s">
        <v>64</v>
      </c>
      <c r="D4" s="64" t="s">
        <v>65</v>
      </c>
      <c r="E4" s="64" t="s">
        <v>66</v>
      </c>
      <c r="F4" s="64" t="s">
        <v>67</v>
      </c>
      <c r="G4" s="64" t="s">
        <v>109</v>
      </c>
      <c r="H4" s="64" t="s">
        <v>68</v>
      </c>
      <c r="I4" s="65" t="s">
        <v>69</v>
      </c>
      <c r="J4" s="65" t="s">
        <v>73</v>
      </c>
      <c r="K4" s="65" t="s">
        <v>74</v>
      </c>
      <c r="L4" s="65" t="s">
        <v>75</v>
      </c>
      <c r="M4" s="65" t="s">
        <v>70</v>
      </c>
      <c r="N4" s="65" t="s">
        <v>71</v>
      </c>
      <c r="O4" s="65" t="s">
        <v>72</v>
      </c>
      <c r="P4" s="65" t="s">
        <v>108</v>
      </c>
      <c r="Q4" s="75" t="s">
        <v>4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77" t="s">
        <v>11</v>
      </c>
      <c r="AD4" s="78"/>
      <c r="AE4" s="72"/>
    </row>
    <row r="5" spans="1:31" ht="10.5" customHeight="1">
      <c r="A5" s="70"/>
      <c r="B5" s="73"/>
      <c r="C5" s="79" t="s">
        <v>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20" t="s">
        <v>54</v>
      </c>
      <c r="R5" s="15">
        <v>10</v>
      </c>
      <c r="S5" s="15">
        <v>9</v>
      </c>
      <c r="T5" s="15">
        <v>8</v>
      </c>
      <c r="U5" s="15">
        <v>7</v>
      </c>
      <c r="V5" s="15">
        <v>6</v>
      </c>
      <c r="W5" s="15">
        <v>5</v>
      </c>
      <c r="X5" s="15">
        <v>4</v>
      </c>
      <c r="Y5" s="15">
        <v>3</v>
      </c>
      <c r="Z5" s="15">
        <v>2</v>
      </c>
      <c r="AA5" s="15">
        <v>1</v>
      </c>
      <c r="AB5" s="15">
        <v>0</v>
      </c>
      <c r="AC5" s="48" t="s">
        <v>3</v>
      </c>
      <c r="AD5" s="48" t="s">
        <v>55</v>
      </c>
      <c r="AE5" s="73"/>
    </row>
    <row r="6" spans="1:33" ht="11.25" customHeight="1">
      <c r="A6" s="52">
        <v>1</v>
      </c>
      <c r="B6" s="63" t="s">
        <v>76</v>
      </c>
      <c r="C6" s="60">
        <v>5</v>
      </c>
      <c r="D6" s="60">
        <v>4</v>
      </c>
      <c r="E6" s="60">
        <v>6</v>
      </c>
      <c r="F6" s="60">
        <v>9</v>
      </c>
      <c r="G6" s="60">
        <v>6</v>
      </c>
      <c r="H6" s="60">
        <v>3</v>
      </c>
      <c r="I6" s="60">
        <v>3</v>
      </c>
      <c r="J6" s="60">
        <v>8</v>
      </c>
      <c r="K6" s="60">
        <v>7</v>
      </c>
      <c r="L6" s="60">
        <v>8</v>
      </c>
      <c r="M6" s="60">
        <v>4</v>
      </c>
      <c r="N6" s="60">
        <v>6</v>
      </c>
      <c r="O6" s="60">
        <v>8</v>
      </c>
      <c r="P6" s="60">
        <v>6</v>
      </c>
      <c r="Q6" s="13">
        <f aca="true" t="shared" si="0" ref="Q6:Q35">COUNT(C6:P6)</f>
        <v>14</v>
      </c>
      <c r="R6" s="13">
        <f aca="true" t="shared" si="1" ref="R6:R35">IF($Q6&lt;&gt;"",COUNTIF($C6:$P6,10),"")</f>
        <v>0</v>
      </c>
      <c r="S6" s="13">
        <f aca="true" t="shared" si="2" ref="S6:S35">IF($Q6&lt;&gt;"",COUNTIF($C6:$P6,9),"")</f>
        <v>1</v>
      </c>
      <c r="T6" s="13">
        <f aca="true" t="shared" si="3" ref="T6:T35">IF($Q6&lt;&gt;"",COUNTIF($C6:$P6,8),"")</f>
        <v>3</v>
      </c>
      <c r="U6" s="13">
        <f aca="true" t="shared" si="4" ref="U6:U35">IF($Q6&lt;&gt;"",COUNTIF($C6:$P6,7),"")</f>
        <v>1</v>
      </c>
      <c r="V6" s="13">
        <f aca="true" t="shared" si="5" ref="V6:V35">IF($Q6&lt;&gt;"",COUNTIF($C6:$P6,6),"")</f>
        <v>4</v>
      </c>
      <c r="W6" s="13">
        <f aca="true" t="shared" si="6" ref="W6:W35">IF($Q6&lt;&gt;"",COUNTIF($C6:$P6,5),"")</f>
        <v>1</v>
      </c>
      <c r="X6" s="13">
        <f aca="true" t="shared" si="7" ref="X6:X35">IF($Q6&lt;&gt;"",COUNTIF($C6:$P6,4),"")</f>
        <v>2</v>
      </c>
      <c r="Y6" s="13">
        <f aca="true" t="shared" si="8" ref="Y6:Y35">IF($Q6&lt;&gt;"",COUNTIF($C6:$P6,3),"")</f>
        <v>2</v>
      </c>
      <c r="Z6" s="13">
        <f aca="true" t="shared" si="9" ref="Z6:Z35">IF($Q6&lt;&gt;"",COUNTIF($C6:$P6,2),"")</f>
        <v>0</v>
      </c>
      <c r="AA6" s="13">
        <f aca="true" t="shared" si="10" ref="AA6:AA35">IF($Q6&lt;&gt;"",COUNTIF($C6:$P6,1),"")</f>
        <v>0</v>
      </c>
      <c r="AB6" s="47">
        <f aca="true" t="shared" si="11" ref="AB6:AB35">IF($Q6&lt;&gt;"",COUNTIF($C6:$P6,0),"")</f>
        <v>0</v>
      </c>
      <c r="AC6" s="55">
        <v>49</v>
      </c>
      <c r="AD6" s="55"/>
      <c r="AE6" s="54">
        <f aca="true" t="shared" si="12" ref="AE6:AE35">AVERAGE(C6:P6)</f>
        <v>5.928571428571429</v>
      </c>
      <c r="AF6">
        <f>SUM(Z6:AB6)</f>
        <v>0</v>
      </c>
      <c r="AG6">
        <f>SUM(Y6:AB6)</f>
        <v>2</v>
      </c>
    </row>
    <row r="7" spans="1:33" ht="11.25" customHeight="1">
      <c r="A7" s="52">
        <v>2</v>
      </c>
      <c r="B7" s="63" t="s">
        <v>77</v>
      </c>
      <c r="C7" s="60">
        <v>6</v>
      </c>
      <c r="D7" s="60">
        <v>7</v>
      </c>
      <c r="E7" s="60">
        <v>6</v>
      </c>
      <c r="F7" s="60">
        <v>9</v>
      </c>
      <c r="G7" s="60">
        <v>6</v>
      </c>
      <c r="H7" s="60">
        <v>5</v>
      </c>
      <c r="I7" s="60">
        <v>5</v>
      </c>
      <c r="J7" s="60">
        <v>9</v>
      </c>
      <c r="K7" s="60">
        <v>9</v>
      </c>
      <c r="L7" s="60">
        <v>8</v>
      </c>
      <c r="M7" s="60">
        <v>7</v>
      </c>
      <c r="N7" s="60">
        <v>7</v>
      </c>
      <c r="O7" s="60">
        <v>10</v>
      </c>
      <c r="P7" s="60">
        <v>9</v>
      </c>
      <c r="Q7" s="13">
        <f t="shared" si="0"/>
        <v>14</v>
      </c>
      <c r="R7" s="13">
        <f t="shared" si="1"/>
        <v>1</v>
      </c>
      <c r="S7" s="13">
        <f t="shared" si="2"/>
        <v>4</v>
      </c>
      <c r="T7" s="13">
        <f t="shared" si="3"/>
        <v>1</v>
      </c>
      <c r="U7" s="13">
        <f t="shared" si="4"/>
        <v>3</v>
      </c>
      <c r="V7" s="13">
        <f t="shared" si="5"/>
        <v>3</v>
      </c>
      <c r="W7" s="13">
        <f t="shared" si="6"/>
        <v>2</v>
      </c>
      <c r="X7" s="13">
        <f t="shared" si="7"/>
        <v>0</v>
      </c>
      <c r="Y7" s="13">
        <f t="shared" si="8"/>
        <v>0</v>
      </c>
      <c r="Z7" s="13">
        <f t="shared" si="9"/>
        <v>0</v>
      </c>
      <c r="AA7" s="13">
        <f t="shared" si="10"/>
        <v>0</v>
      </c>
      <c r="AB7" s="47">
        <f t="shared" si="11"/>
        <v>0</v>
      </c>
      <c r="AC7" s="55">
        <v>70</v>
      </c>
      <c r="AD7" s="55"/>
      <c r="AE7" s="54">
        <f t="shared" si="12"/>
        <v>7.357142857142857</v>
      </c>
      <c r="AF7">
        <f aca="true" t="shared" si="13" ref="AF7:AF35">SUM(Z7:AB7)</f>
        <v>0</v>
      </c>
      <c r="AG7">
        <f aca="true" t="shared" si="14" ref="AG7:AG35">SUM(Y7:AB7)</f>
        <v>0</v>
      </c>
    </row>
    <row r="8" spans="1:33" ht="11.25" customHeight="1">
      <c r="A8" s="52">
        <v>3</v>
      </c>
      <c r="B8" s="63" t="s">
        <v>78</v>
      </c>
      <c r="C8" s="60">
        <v>5</v>
      </c>
      <c r="D8" s="60">
        <v>8</v>
      </c>
      <c r="E8" s="60">
        <v>7</v>
      </c>
      <c r="F8" s="60">
        <v>9</v>
      </c>
      <c r="G8" s="60">
        <v>7</v>
      </c>
      <c r="H8" s="60">
        <v>7</v>
      </c>
      <c r="I8" s="60">
        <v>6</v>
      </c>
      <c r="J8" s="60">
        <v>9</v>
      </c>
      <c r="K8" s="60">
        <v>9</v>
      </c>
      <c r="L8" s="60">
        <v>9</v>
      </c>
      <c r="M8" s="60">
        <v>7</v>
      </c>
      <c r="N8" s="60">
        <v>8</v>
      </c>
      <c r="O8" s="60">
        <v>10</v>
      </c>
      <c r="P8" s="60">
        <v>9</v>
      </c>
      <c r="Q8" s="13">
        <f t="shared" si="0"/>
        <v>14</v>
      </c>
      <c r="R8" s="13">
        <f t="shared" si="1"/>
        <v>1</v>
      </c>
      <c r="S8" s="13">
        <f t="shared" si="2"/>
        <v>5</v>
      </c>
      <c r="T8" s="13">
        <f t="shared" si="3"/>
        <v>2</v>
      </c>
      <c r="U8" s="13">
        <f t="shared" si="4"/>
        <v>4</v>
      </c>
      <c r="V8" s="13">
        <f t="shared" si="5"/>
        <v>1</v>
      </c>
      <c r="W8" s="13">
        <f t="shared" si="6"/>
        <v>1</v>
      </c>
      <c r="X8" s="13">
        <f t="shared" si="7"/>
        <v>0</v>
      </c>
      <c r="Y8" s="13">
        <f t="shared" si="8"/>
        <v>0</v>
      </c>
      <c r="Z8" s="13">
        <f t="shared" si="9"/>
        <v>0</v>
      </c>
      <c r="AA8" s="13">
        <f t="shared" si="10"/>
        <v>0</v>
      </c>
      <c r="AB8" s="47">
        <f t="shared" si="11"/>
        <v>0</v>
      </c>
      <c r="AC8" s="55">
        <v>6</v>
      </c>
      <c r="AD8" s="55"/>
      <c r="AE8" s="54">
        <f t="shared" si="12"/>
        <v>7.857142857142857</v>
      </c>
      <c r="AF8">
        <f t="shared" si="13"/>
        <v>0</v>
      </c>
      <c r="AG8">
        <f t="shared" si="14"/>
        <v>0</v>
      </c>
    </row>
    <row r="9" spans="1:33" ht="11.25" customHeight="1">
      <c r="A9" s="52">
        <v>4</v>
      </c>
      <c r="B9" s="63" t="s">
        <v>79</v>
      </c>
      <c r="C9" s="60">
        <v>6</v>
      </c>
      <c r="D9" s="60">
        <v>9</v>
      </c>
      <c r="E9" s="60">
        <v>7</v>
      </c>
      <c r="F9" s="60">
        <v>9</v>
      </c>
      <c r="G9" s="60">
        <v>8</v>
      </c>
      <c r="H9" s="60">
        <v>7</v>
      </c>
      <c r="I9" s="60">
        <v>7</v>
      </c>
      <c r="J9" s="60">
        <v>8</v>
      </c>
      <c r="K9" s="60">
        <v>9</v>
      </c>
      <c r="L9" s="60">
        <v>9</v>
      </c>
      <c r="M9" s="60">
        <v>7</v>
      </c>
      <c r="N9" s="60">
        <v>8</v>
      </c>
      <c r="O9" s="60">
        <v>9</v>
      </c>
      <c r="P9" s="60">
        <v>9</v>
      </c>
      <c r="Q9" s="13">
        <f t="shared" si="0"/>
        <v>14</v>
      </c>
      <c r="R9" s="13">
        <f t="shared" si="1"/>
        <v>0</v>
      </c>
      <c r="S9" s="13">
        <f t="shared" si="2"/>
        <v>6</v>
      </c>
      <c r="T9" s="13">
        <f t="shared" si="3"/>
        <v>3</v>
      </c>
      <c r="U9" s="13">
        <f t="shared" si="4"/>
        <v>4</v>
      </c>
      <c r="V9" s="13">
        <f t="shared" si="5"/>
        <v>1</v>
      </c>
      <c r="W9" s="13">
        <f t="shared" si="6"/>
        <v>0</v>
      </c>
      <c r="X9" s="13">
        <f t="shared" si="7"/>
        <v>0</v>
      </c>
      <c r="Y9" s="13">
        <f t="shared" si="8"/>
        <v>0</v>
      </c>
      <c r="Z9" s="13">
        <f t="shared" si="9"/>
        <v>0</v>
      </c>
      <c r="AA9" s="13">
        <f t="shared" si="10"/>
        <v>0</v>
      </c>
      <c r="AB9" s="47">
        <f t="shared" si="11"/>
        <v>0</v>
      </c>
      <c r="AC9" s="55">
        <v>44</v>
      </c>
      <c r="AD9" s="55"/>
      <c r="AE9" s="54">
        <f t="shared" si="12"/>
        <v>8</v>
      </c>
      <c r="AF9">
        <f t="shared" si="13"/>
        <v>0</v>
      </c>
      <c r="AG9">
        <f t="shared" si="14"/>
        <v>0</v>
      </c>
    </row>
    <row r="10" spans="1:33" ht="11.25" customHeight="1">
      <c r="A10" s="52">
        <v>5</v>
      </c>
      <c r="B10" s="63" t="s">
        <v>80</v>
      </c>
      <c r="C10" s="60">
        <v>5</v>
      </c>
      <c r="D10" s="60">
        <v>6</v>
      </c>
      <c r="E10" s="60">
        <v>5</v>
      </c>
      <c r="F10" s="60">
        <v>9</v>
      </c>
      <c r="G10" s="60">
        <v>7</v>
      </c>
      <c r="H10" s="60">
        <v>5</v>
      </c>
      <c r="I10" s="60">
        <v>5</v>
      </c>
      <c r="J10" s="60">
        <v>8</v>
      </c>
      <c r="K10" s="60">
        <v>7</v>
      </c>
      <c r="L10" s="60">
        <v>7</v>
      </c>
      <c r="M10" s="60">
        <v>6</v>
      </c>
      <c r="N10" s="60">
        <v>9</v>
      </c>
      <c r="O10" s="60">
        <v>10</v>
      </c>
      <c r="P10" s="60">
        <v>6</v>
      </c>
      <c r="Q10" s="13">
        <f t="shared" si="0"/>
        <v>14</v>
      </c>
      <c r="R10" s="13">
        <f t="shared" si="1"/>
        <v>1</v>
      </c>
      <c r="S10" s="13">
        <f t="shared" si="2"/>
        <v>2</v>
      </c>
      <c r="T10" s="13">
        <f t="shared" si="3"/>
        <v>1</v>
      </c>
      <c r="U10" s="13">
        <f t="shared" si="4"/>
        <v>3</v>
      </c>
      <c r="V10" s="13">
        <f t="shared" si="5"/>
        <v>3</v>
      </c>
      <c r="W10" s="13">
        <f t="shared" si="6"/>
        <v>4</v>
      </c>
      <c r="X10" s="13">
        <f t="shared" si="7"/>
        <v>0</v>
      </c>
      <c r="Y10" s="13">
        <f t="shared" si="8"/>
        <v>0</v>
      </c>
      <c r="Z10" s="13">
        <f t="shared" si="9"/>
        <v>0</v>
      </c>
      <c r="AA10" s="13">
        <f t="shared" si="10"/>
        <v>0</v>
      </c>
      <c r="AB10" s="47">
        <f t="shared" si="11"/>
        <v>0</v>
      </c>
      <c r="AC10" s="55">
        <v>60</v>
      </c>
      <c r="AD10" s="55"/>
      <c r="AE10" s="54">
        <f t="shared" si="12"/>
        <v>6.785714285714286</v>
      </c>
      <c r="AF10">
        <f t="shared" si="13"/>
        <v>0</v>
      </c>
      <c r="AG10">
        <f t="shared" si="14"/>
        <v>0</v>
      </c>
    </row>
    <row r="11" spans="1:33" ht="11.25" customHeight="1">
      <c r="A11" s="52">
        <v>6</v>
      </c>
      <c r="B11" s="63" t="s">
        <v>81</v>
      </c>
      <c r="C11" s="60">
        <v>6</v>
      </c>
      <c r="D11" s="60">
        <v>8</v>
      </c>
      <c r="E11" s="60">
        <v>7</v>
      </c>
      <c r="F11" s="60">
        <v>9</v>
      </c>
      <c r="G11" s="60">
        <v>8</v>
      </c>
      <c r="H11" s="60">
        <v>8</v>
      </c>
      <c r="I11" s="60">
        <v>9</v>
      </c>
      <c r="J11" s="60">
        <v>9</v>
      </c>
      <c r="K11" s="60">
        <v>9</v>
      </c>
      <c r="L11" s="60">
        <v>9</v>
      </c>
      <c r="M11" s="60">
        <v>9</v>
      </c>
      <c r="N11" s="60">
        <v>9</v>
      </c>
      <c r="O11" s="60">
        <v>10</v>
      </c>
      <c r="P11" s="60">
        <v>8</v>
      </c>
      <c r="Q11" s="13">
        <f t="shared" si="0"/>
        <v>14</v>
      </c>
      <c r="R11" s="13">
        <f t="shared" si="1"/>
        <v>1</v>
      </c>
      <c r="S11" s="13">
        <f t="shared" si="2"/>
        <v>7</v>
      </c>
      <c r="T11" s="13">
        <f t="shared" si="3"/>
        <v>4</v>
      </c>
      <c r="U11" s="13">
        <f t="shared" si="4"/>
        <v>1</v>
      </c>
      <c r="V11" s="13">
        <f t="shared" si="5"/>
        <v>1</v>
      </c>
      <c r="W11" s="13">
        <f t="shared" si="6"/>
        <v>0</v>
      </c>
      <c r="X11" s="13">
        <f t="shared" si="7"/>
        <v>0</v>
      </c>
      <c r="Y11" s="13">
        <f t="shared" si="8"/>
        <v>0</v>
      </c>
      <c r="Z11" s="13">
        <f t="shared" si="9"/>
        <v>0</v>
      </c>
      <c r="AA11" s="13">
        <f t="shared" si="10"/>
        <v>0</v>
      </c>
      <c r="AB11" s="47">
        <f t="shared" si="11"/>
        <v>0</v>
      </c>
      <c r="AC11" s="55">
        <v>12</v>
      </c>
      <c r="AD11" s="55"/>
      <c r="AE11" s="54">
        <f t="shared" si="12"/>
        <v>8.428571428571429</v>
      </c>
      <c r="AF11">
        <f t="shared" si="13"/>
        <v>0</v>
      </c>
      <c r="AG11">
        <f t="shared" si="14"/>
        <v>0</v>
      </c>
    </row>
    <row r="12" spans="1:33" ht="11.25" customHeight="1">
      <c r="A12" s="52">
        <v>7</v>
      </c>
      <c r="B12" s="63" t="s">
        <v>82</v>
      </c>
      <c r="C12" s="60">
        <v>6</v>
      </c>
      <c r="D12" s="60">
        <v>8</v>
      </c>
      <c r="E12" s="60">
        <v>7</v>
      </c>
      <c r="F12" s="60">
        <v>9</v>
      </c>
      <c r="G12" s="60">
        <v>7</v>
      </c>
      <c r="H12" s="60">
        <v>5</v>
      </c>
      <c r="I12" s="60">
        <v>8</v>
      </c>
      <c r="J12" s="60">
        <v>9</v>
      </c>
      <c r="K12" s="60">
        <v>9</v>
      </c>
      <c r="L12" s="60">
        <v>8</v>
      </c>
      <c r="M12" s="60">
        <v>6</v>
      </c>
      <c r="N12" s="60">
        <v>6</v>
      </c>
      <c r="O12" s="60">
        <v>9</v>
      </c>
      <c r="P12" s="60">
        <v>8</v>
      </c>
      <c r="Q12" s="13">
        <f t="shared" si="0"/>
        <v>14</v>
      </c>
      <c r="R12" s="13">
        <f t="shared" si="1"/>
        <v>0</v>
      </c>
      <c r="S12" s="13">
        <f t="shared" si="2"/>
        <v>4</v>
      </c>
      <c r="T12" s="13">
        <f t="shared" si="3"/>
        <v>4</v>
      </c>
      <c r="U12" s="13">
        <f t="shared" si="4"/>
        <v>2</v>
      </c>
      <c r="V12" s="13">
        <f t="shared" si="5"/>
        <v>3</v>
      </c>
      <c r="W12" s="13">
        <f t="shared" si="6"/>
        <v>1</v>
      </c>
      <c r="X12" s="13">
        <f t="shared" si="7"/>
        <v>0</v>
      </c>
      <c r="Y12" s="13">
        <f t="shared" si="8"/>
        <v>0</v>
      </c>
      <c r="Z12" s="13">
        <f t="shared" si="9"/>
        <v>0</v>
      </c>
      <c r="AA12" s="13">
        <f t="shared" si="10"/>
        <v>0</v>
      </c>
      <c r="AB12" s="47">
        <f t="shared" si="11"/>
        <v>0</v>
      </c>
      <c r="AC12" s="55">
        <v>6</v>
      </c>
      <c r="AD12" s="55"/>
      <c r="AE12" s="54">
        <f t="shared" si="12"/>
        <v>7.5</v>
      </c>
      <c r="AF12">
        <f t="shared" si="13"/>
        <v>0</v>
      </c>
      <c r="AG12">
        <f t="shared" si="14"/>
        <v>0</v>
      </c>
    </row>
    <row r="13" spans="1:33" ht="11.25" customHeight="1">
      <c r="A13" s="52">
        <v>8</v>
      </c>
      <c r="B13" s="63" t="s">
        <v>83</v>
      </c>
      <c r="C13" s="60">
        <v>5</v>
      </c>
      <c r="D13" s="60">
        <v>7</v>
      </c>
      <c r="E13" s="60">
        <v>6</v>
      </c>
      <c r="F13" s="60">
        <v>9</v>
      </c>
      <c r="G13" s="60">
        <v>7</v>
      </c>
      <c r="H13" s="60">
        <v>6</v>
      </c>
      <c r="I13" s="60">
        <v>6</v>
      </c>
      <c r="J13" s="60">
        <v>8</v>
      </c>
      <c r="K13" s="60">
        <v>9</v>
      </c>
      <c r="L13" s="60">
        <v>8</v>
      </c>
      <c r="M13" s="60">
        <v>6</v>
      </c>
      <c r="N13" s="60">
        <v>6</v>
      </c>
      <c r="O13" s="60">
        <v>9</v>
      </c>
      <c r="P13" s="60">
        <v>7</v>
      </c>
      <c r="Q13" s="13">
        <f t="shared" si="0"/>
        <v>14</v>
      </c>
      <c r="R13" s="13">
        <f t="shared" si="1"/>
        <v>0</v>
      </c>
      <c r="S13" s="13">
        <f t="shared" si="2"/>
        <v>3</v>
      </c>
      <c r="T13" s="13">
        <f t="shared" si="3"/>
        <v>2</v>
      </c>
      <c r="U13" s="13">
        <f t="shared" si="4"/>
        <v>3</v>
      </c>
      <c r="V13" s="13">
        <f t="shared" si="5"/>
        <v>5</v>
      </c>
      <c r="W13" s="13">
        <f t="shared" si="6"/>
        <v>1</v>
      </c>
      <c r="X13" s="13">
        <f t="shared" si="7"/>
        <v>0</v>
      </c>
      <c r="Y13" s="13">
        <f t="shared" si="8"/>
        <v>0</v>
      </c>
      <c r="Z13" s="13">
        <f t="shared" si="9"/>
        <v>0</v>
      </c>
      <c r="AA13" s="13">
        <f t="shared" si="10"/>
        <v>0</v>
      </c>
      <c r="AB13" s="47">
        <f t="shared" si="11"/>
        <v>0</v>
      </c>
      <c r="AC13" s="55">
        <v>45</v>
      </c>
      <c r="AD13" s="55"/>
      <c r="AE13" s="54">
        <f t="shared" si="12"/>
        <v>7.071428571428571</v>
      </c>
      <c r="AF13">
        <f t="shared" si="13"/>
        <v>0</v>
      </c>
      <c r="AG13">
        <f t="shared" si="14"/>
        <v>0</v>
      </c>
    </row>
    <row r="14" spans="1:33" ht="11.25" customHeight="1">
      <c r="A14" s="52">
        <v>9</v>
      </c>
      <c r="B14" s="63" t="s">
        <v>84</v>
      </c>
      <c r="C14" s="60">
        <v>3</v>
      </c>
      <c r="D14" s="60">
        <v>5</v>
      </c>
      <c r="E14" s="60">
        <v>3</v>
      </c>
      <c r="F14" s="60">
        <v>8</v>
      </c>
      <c r="G14" s="60">
        <v>7</v>
      </c>
      <c r="H14" s="60">
        <v>3</v>
      </c>
      <c r="I14" s="60">
        <v>4</v>
      </c>
      <c r="J14" s="60">
        <v>6</v>
      </c>
      <c r="K14" s="60">
        <v>7</v>
      </c>
      <c r="L14" s="60">
        <v>6</v>
      </c>
      <c r="M14" s="60">
        <v>4</v>
      </c>
      <c r="N14" s="60">
        <v>6</v>
      </c>
      <c r="O14" s="60">
        <v>9</v>
      </c>
      <c r="P14" s="60">
        <v>6</v>
      </c>
      <c r="Q14" s="13">
        <f t="shared" si="0"/>
        <v>14</v>
      </c>
      <c r="R14" s="13">
        <f t="shared" si="1"/>
        <v>0</v>
      </c>
      <c r="S14" s="13">
        <f t="shared" si="2"/>
        <v>1</v>
      </c>
      <c r="T14" s="13">
        <f t="shared" si="3"/>
        <v>1</v>
      </c>
      <c r="U14" s="13">
        <f t="shared" si="4"/>
        <v>2</v>
      </c>
      <c r="V14" s="13">
        <f t="shared" si="5"/>
        <v>4</v>
      </c>
      <c r="W14" s="13">
        <f t="shared" si="6"/>
        <v>1</v>
      </c>
      <c r="X14" s="13">
        <f t="shared" si="7"/>
        <v>2</v>
      </c>
      <c r="Y14" s="13">
        <f t="shared" si="8"/>
        <v>3</v>
      </c>
      <c r="Z14" s="13">
        <f t="shared" si="9"/>
        <v>0</v>
      </c>
      <c r="AA14" s="13">
        <f t="shared" si="10"/>
        <v>0</v>
      </c>
      <c r="AB14" s="47">
        <f t="shared" si="11"/>
        <v>0</v>
      </c>
      <c r="AC14" s="55">
        <v>16</v>
      </c>
      <c r="AD14" s="55"/>
      <c r="AE14" s="54">
        <f t="shared" si="12"/>
        <v>5.5</v>
      </c>
      <c r="AF14">
        <f t="shared" si="13"/>
        <v>0</v>
      </c>
      <c r="AG14">
        <f t="shared" si="14"/>
        <v>3</v>
      </c>
    </row>
    <row r="15" spans="1:33" ht="11.25" customHeight="1">
      <c r="A15" s="52">
        <v>10</v>
      </c>
      <c r="B15" s="63" t="s">
        <v>85</v>
      </c>
      <c r="C15" s="60">
        <v>5</v>
      </c>
      <c r="D15" s="60">
        <v>6</v>
      </c>
      <c r="E15" s="60">
        <v>6</v>
      </c>
      <c r="F15" s="60">
        <v>9</v>
      </c>
      <c r="G15" s="60">
        <v>7</v>
      </c>
      <c r="H15" s="60">
        <v>7</v>
      </c>
      <c r="I15" s="60">
        <v>4</v>
      </c>
      <c r="J15" s="60">
        <v>7</v>
      </c>
      <c r="K15" s="60">
        <v>6</v>
      </c>
      <c r="L15" s="60">
        <v>9</v>
      </c>
      <c r="M15" s="60">
        <v>5</v>
      </c>
      <c r="N15" s="60">
        <v>6</v>
      </c>
      <c r="O15" s="60">
        <v>7</v>
      </c>
      <c r="P15" s="60">
        <v>8</v>
      </c>
      <c r="Q15" s="13">
        <f t="shared" si="0"/>
        <v>14</v>
      </c>
      <c r="R15" s="13">
        <f t="shared" si="1"/>
        <v>0</v>
      </c>
      <c r="S15" s="13">
        <f t="shared" si="2"/>
        <v>2</v>
      </c>
      <c r="T15" s="13">
        <f t="shared" si="3"/>
        <v>1</v>
      </c>
      <c r="U15" s="13">
        <f t="shared" si="4"/>
        <v>4</v>
      </c>
      <c r="V15" s="13">
        <f t="shared" si="5"/>
        <v>4</v>
      </c>
      <c r="W15" s="13">
        <f t="shared" si="6"/>
        <v>2</v>
      </c>
      <c r="X15" s="13">
        <f t="shared" si="7"/>
        <v>1</v>
      </c>
      <c r="Y15" s="13">
        <f t="shared" si="8"/>
        <v>0</v>
      </c>
      <c r="Z15" s="13">
        <f t="shared" si="9"/>
        <v>0</v>
      </c>
      <c r="AA15" s="13">
        <f t="shared" si="10"/>
        <v>0</v>
      </c>
      <c r="AB15" s="47">
        <f t="shared" si="11"/>
        <v>0</v>
      </c>
      <c r="AC15" s="55">
        <v>6</v>
      </c>
      <c r="AD15" s="55"/>
      <c r="AE15" s="54">
        <f t="shared" si="12"/>
        <v>6.571428571428571</v>
      </c>
      <c r="AF15">
        <f t="shared" si="13"/>
        <v>0</v>
      </c>
      <c r="AG15">
        <f t="shared" si="14"/>
        <v>0</v>
      </c>
    </row>
    <row r="16" spans="1:33" ht="11.25" customHeight="1">
      <c r="A16" s="52">
        <v>11</v>
      </c>
      <c r="B16" s="63" t="s">
        <v>86</v>
      </c>
      <c r="C16" s="60">
        <v>7</v>
      </c>
      <c r="D16" s="60">
        <v>7</v>
      </c>
      <c r="E16" s="60">
        <v>7</v>
      </c>
      <c r="F16" s="60">
        <v>8</v>
      </c>
      <c r="G16" s="60">
        <v>8</v>
      </c>
      <c r="H16" s="60">
        <v>6</v>
      </c>
      <c r="I16" s="60">
        <v>6</v>
      </c>
      <c r="J16" s="60">
        <v>6</v>
      </c>
      <c r="K16" s="60">
        <v>9</v>
      </c>
      <c r="L16" s="60">
        <v>9</v>
      </c>
      <c r="M16" s="60">
        <v>8</v>
      </c>
      <c r="N16" s="60">
        <v>9</v>
      </c>
      <c r="O16" s="60">
        <v>9</v>
      </c>
      <c r="P16" s="60">
        <v>8</v>
      </c>
      <c r="Q16" s="13">
        <f t="shared" si="0"/>
        <v>14</v>
      </c>
      <c r="R16" s="13">
        <f t="shared" si="1"/>
        <v>0</v>
      </c>
      <c r="S16" s="13">
        <f t="shared" si="2"/>
        <v>4</v>
      </c>
      <c r="T16" s="13">
        <f t="shared" si="3"/>
        <v>4</v>
      </c>
      <c r="U16" s="13">
        <f t="shared" si="4"/>
        <v>3</v>
      </c>
      <c r="V16" s="13">
        <f t="shared" si="5"/>
        <v>3</v>
      </c>
      <c r="W16" s="13">
        <f t="shared" si="6"/>
        <v>0</v>
      </c>
      <c r="X16" s="13">
        <f t="shared" si="7"/>
        <v>0</v>
      </c>
      <c r="Y16" s="13">
        <f t="shared" si="8"/>
        <v>0</v>
      </c>
      <c r="Z16" s="13">
        <f t="shared" si="9"/>
        <v>0</v>
      </c>
      <c r="AA16" s="13">
        <f t="shared" si="10"/>
        <v>0</v>
      </c>
      <c r="AB16" s="47">
        <f t="shared" si="11"/>
        <v>0</v>
      </c>
      <c r="AC16" s="55">
        <v>54</v>
      </c>
      <c r="AD16" s="55"/>
      <c r="AE16" s="54">
        <f t="shared" si="12"/>
        <v>7.642857142857143</v>
      </c>
      <c r="AF16">
        <f t="shared" si="13"/>
        <v>0</v>
      </c>
      <c r="AG16">
        <f t="shared" si="14"/>
        <v>0</v>
      </c>
    </row>
    <row r="17" spans="1:33" ht="11.25" customHeight="1">
      <c r="A17" s="52">
        <v>12</v>
      </c>
      <c r="B17" s="63" t="s">
        <v>87</v>
      </c>
      <c r="C17" s="60">
        <v>6</v>
      </c>
      <c r="D17" s="60">
        <v>8</v>
      </c>
      <c r="E17" s="60">
        <v>6</v>
      </c>
      <c r="F17" s="60">
        <v>9</v>
      </c>
      <c r="G17" s="60">
        <v>7</v>
      </c>
      <c r="H17" s="60">
        <v>7</v>
      </c>
      <c r="I17" s="60">
        <v>4</v>
      </c>
      <c r="J17" s="60">
        <v>9</v>
      </c>
      <c r="K17" s="60">
        <v>8</v>
      </c>
      <c r="L17" s="60">
        <v>8</v>
      </c>
      <c r="M17" s="60">
        <v>6</v>
      </c>
      <c r="N17" s="60">
        <v>8</v>
      </c>
      <c r="O17" s="60">
        <v>10</v>
      </c>
      <c r="P17" s="60">
        <v>9</v>
      </c>
      <c r="Q17" s="13">
        <f t="shared" si="0"/>
        <v>14</v>
      </c>
      <c r="R17" s="13">
        <f t="shared" si="1"/>
        <v>1</v>
      </c>
      <c r="S17" s="13">
        <f t="shared" si="2"/>
        <v>3</v>
      </c>
      <c r="T17" s="13">
        <f t="shared" si="3"/>
        <v>4</v>
      </c>
      <c r="U17" s="13">
        <f t="shared" si="4"/>
        <v>2</v>
      </c>
      <c r="V17" s="13">
        <f t="shared" si="5"/>
        <v>3</v>
      </c>
      <c r="W17" s="13">
        <f t="shared" si="6"/>
        <v>0</v>
      </c>
      <c r="X17" s="13">
        <f t="shared" si="7"/>
        <v>1</v>
      </c>
      <c r="Y17" s="13">
        <f t="shared" si="8"/>
        <v>0</v>
      </c>
      <c r="Z17" s="13">
        <f t="shared" si="9"/>
        <v>0</v>
      </c>
      <c r="AA17" s="13">
        <f t="shared" si="10"/>
        <v>0</v>
      </c>
      <c r="AB17" s="47">
        <f t="shared" si="11"/>
        <v>0</v>
      </c>
      <c r="AC17" s="55"/>
      <c r="AD17" s="55"/>
      <c r="AE17" s="54">
        <f t="shared" si="12"/>
        <v>7.5</v>
      </c>
      <c r="AF17">
        <f t="shared" si="13"/>
        <v>0</v>
      </c>
      <c r="AG17">
        <f t="shared" si="14"/>
        <v>0</v>
      </c>
    </row>
    <row r="18" spans="1:33" ht="11.25" customHeight="1">
      <c r="A18" s="52">
        <v>13</v>
      </c>
      <c r="B18" s="63" t="s">
        <v>88</v>
      </c>
      <c r="C18" s="60">
        <v>7</v>
      </c>
      <c r="D18" s="60">
        <v>8</v>
      </c>
      <c r="E18" s="60">
        <v>7</v>
      </c>
      <c r="F18" s="60">
        <v>9</v>
      </c>
      <c r="G18" s="60">
        <v>7</v>
      </c>
      <c r="H18" s="60">
        <v>8</v>
      </c>
      <c r="I18" s="60">
        <v>8</v>
      </c>
      <c r="J18" s="60">
        <v>9</v>
      </c>
      <c r="K18" s="60">
        <v>9</v>
      </c>
      <c r="L18" s="60">
        <v>8</v>
      </c>
      <c r="M18" s="60">
        <v>9</v>
      </c>
      <c r="N18" s="60">
        <v>9</v>
      </c>
      <c r="O18" s="60">
        <v>9</v>
      </c>
      <c r="P18" s="60">
        <v>9</v>
      </c>
      <c r="Q18" s="13">
        <f t="shared" si="0"/>
        <v>14</v>
      </c>
      <c r="R18" s="13">
        <f t="shared" si="1"/>
        <v>0</v>
      </c>
      <c r="S18" s="13">
        <f t="shared" si="2"/>
        <v>7</v>
      </c>
      <c r="T18" s="13">
        <f t="shared" si="3"/>
        <v>4</v>
      </c>
      <c r="U18" s="13">
        <f t="shared" si="4"/>
        <v>3</v>
      </c>
      <c r="V18" s="13">
        <f t="shared" si="5"/>
        <v>0</v>
      </c>
      <c r="W18" s="13">
        <f t="shared" si="6"/>
        <v>0</v>
      </c>
      <c r="X18" s="13">
        <f t="shared" si="7"/>
        <v>0</v>
      </c>
      <c r="Y18" s="13">
        <f t="shared" si="8"/>
        <v>0</v>
      </c>
      <c r="Z18" s="13">
        <f t="shared" si="9"/>
        <v>0</v>
      </c>
      <c r="AA18" s="13">
        <f t="shared" si="10"/>
        <v>0</v>
      </c>
      <c r="AB18" s="47">
        <f t="shared" si="11"/>
        <v>0</v>
      </c>
      <c r="AC18" s="55"/>
      <c r="AD18" s="55"/>
      <c r="AE18" s="54">
        <f t="shared" si="12"/>
        <v>8.285714285714286</v>
      </c>
      <c r="AF18">
        <f t="shared" si="13"/>
        <v>0</v>
      </c>
      <c r="AG18">
        <f t="shared" si="14"/>
        <v>0</v>
      </c>
    </row>
    <row r="19" spans="1:33" ht="11.25" customHeight="1">
      <c r="A19" s="52">
        <v>14</v>
      </c>
      <c r="B19" s="63" t="s">
        <v>89</v>
      </c>
      <c r="C19" s="60">
        <v>7</v>
      </c>
      <c r="D19" s="60">
        <v>6</v>
      </c>
      <c r="E19" s="60">
        <v>6</v>
      </c>
      <c r="F19" s="60">
        <v>6</v>
      </c>
      <c r="G19" s="60">
        <v>6</v>
      </c>
      <c r="H19" s="60">
        <v>3</v>
      </c>
      <c r="I19" s="60">
        <v>6</v>
      </c>
      <c r="J19" s="60">
        <v>10</v>
      </c>
      <c r="K19" s="60">
        <v>8</v>
      </c>
      <c r="L19" s="60">
        <v>8</v>
      </c>
      <c r="M19" s="60">
        <v>6</v>
      </c>
      <c r="N19" s="60">
        <v>7</v>
      </c>
      <c r="O19" s="60">
        <v>10</v>
      </c>
      <c r="P19" s="60">
        <v>6</v>
      </c>
      <c r="Q19" s="13">
        <f t="shared" si="0"/>
        <v>14</v>
      </c>
      <c r="R19" s="13">
        <f t="shared" si="1"/>
        <v>2</v>
      </c>
      <c r="S19" s="13">
        <f t="shared" si="2"/>
        <v>0</v>
      </c>
      <c r="T19" s="13">
        <f t="shared" si="3"/>
        <v>2</v>
      </c>
      <c r="U19" s="13">
        <f t="shared" si="4"/>
        <v>2</v>
      </c>
      <c r="V19" s="13">
        <f t="shared" si="5"/>
        <v>7</v>
      </c>
      <c r="W19" s="13">
        <f t="shared" si="6"/>
        <v>0</v>
      </c>
      <c r="X19" s="13">
        <f t="shared" si="7"/>
        <v>0</v>
      </c>
      <c r="Y19" s="13">
        <f t="shared" si="8"/>
        <v>1</v>
      </c>
      <c r="Z19" s="13">
        <f t="shared" si="9"/>
        <v>0</v>
      </c>
      <c r="AA19" s="13">
        <f t="shared" si="10"/>
        <v>0</v>
      </c>
      <c r="AB19" s="47">
        <f t="shared" si="11"/>
        <v>0</v>
      </c>
      <c r="AC19" s="55">
        <v>86</v>
      </c>
      <c r="AD19" s="55"/>
      <c r="AE19" s="54">
        <f t="shared" si="12"/>
        <v>6.785714285714286</v>
      </c>
      <c r="AF19">
        <f t="shared" si="13"/>
        <v>0</v>
      </c>
      <c r="AG19">
        <f t="shared" si="14"/>
        <v>1</v>
      </c>
    </row>
    <row r="20" spans="1:33" ht="11.25" customHeight="1">
      <c r="A20" s="52">
        <v>15</v>
      </c>
      <c r="B20" s="63" t="s">
        <v>90</v>
      </c>
      <c r="C20" s="60">
        <v>4</v>
      </c>
      <c r="D20" s="60">
        <v>7</v>
      </c>
      <c r="E20" s="60">
        <v>5</v>
      </c>
      <c r="F20" s="60">
        <v>9</v>
      </c>
      <c r="G20" s="60">
        <v>7</v>
      </c>
      <c r="H20" s="60">
        <v>4</v>
      </c>
      <c r="I20" s="60">
        <v>5</v>
      </c>
      <c r="J20" s="60">
        <v>10</v>
      </c>
      <c r="K20" s="60">
        <v>8</v>
      </c>
      <c r="L20" s="60">
        <v>7</v>
      </c>
      <c r="M20" s="60">
        <v>5</v>
      </c>
      <c r="N20" s="60">
        <v>7</v>
      </c>
      <c r="O20" s="60">
        <v>9</v>
      </c>
      <c r="P20" s="60">
        <v>6</v>
      </c>
      <c r="Q20" s="13">
        <f t="shared" si="0"/>
        <v>14</v>
      </c>
      <c r="R20" s="13">
        <f t="shared" si="1"/>
        <v>1</v>
      </c>
      <c r="S20" s="13">
        <f t="shared" si="2"/>
        <v>2</v>
      </c>
      <c r="T20" s="13">
        <f t="shared" si="3"/>
        <v>1</v>
      </c>
      <c r="U20" s="13">
        <f t="shared" si="4"/>
        <v>4</v>
      </c>
      <c r="V20" s="13">
        <f t="shared" si="5"/>
        <v>1</v>
      </c>
      <c r="W20" s="13">
        <f t="shared" si="6"/>
        <v>3</v>
      </c>
      <c r="X20" s="13">
        <f t="shared" si="7"/>
        <v>2</v>
      </c>
      <c r="Y20" s="13">
        <f t="shared" si="8"/>
        <v>0</v>
      </c>
      <c r="Z20" s="13">
        <f t="shared" si="9"/>
        <v>0</v>
      </c>
      <c r="AA20" s="13">
        <f t="shared" si="10"/>
        <v>0</v>
      </c>
      <c r="AB20" s="47">
        <f t="shared" si="11"/>
        <v>0</v>
      </c>
      <c r="AC20" s="55">
        <v>5</v>
      </c>
      <c r="AD20" s="55"/>
      <c r="AE20" s="54">
        <f t="shared" si="12"/>
        <v>6.642857142857143</v>
      </c>
      <c r="AF20">
        <f t="shared" si="13"/>
        <v>0</v>
      </c>
      <c r="AG20">
        <f t="shared" si="14"/>
        <v>0</v>
      </c>
    </row>
    <row r="21" spans="1:33" ht="11.25" customHeight="1">
      <c r="A21" s="52">
        <v>16</v>
      </c>
      <c r="B21" s="63" t="s">
        <v>91</v>
      </c>
      <c r="C21" s="60">
        <v>6</v>
      </c>
      <c r="D21" s="60">
        <v>4</v>
      </c>
      <c r="E21" s="60">
        <v>6</v>
      </c>
      <c r="F21" s="60">
        <v>9</v>
      </c>
      <c r="G21" s="60">
        <v>6</v>
      </c>
      <c r="H21" s="60">
        <v>6</v>
      </c>
      <c r="I21" s="60">
        <v>6</v>
      </c>
      <c r="J21" s="60">
        <v>10</v>
      </c>
      <c r="K21" s="60">
        <v>7</v>
      </c>
      <c r="L21" s="60">
        <v>8</v>
      </c>
      <c r="M21" s="60">
        <v>6</v>
      </c>
      <c r="N21" s="60">
        <v>8</v>
      </c>
      <c r="O21" s="60">
        <v>8</v>
      </c>
      <c r="P21" s="60">
        <v>7</v>
      </c>
      <c r="Q21" s="13">
        <f t="shared" si="0"/>
        <v>14</v>
      </c>
      <c r="R21" s="13">
        <f t="shared" si="1"/>
        <v>1</v>
      </c>
      <c r="S21" s="13">
        <f t="shared" si="2"/>
        <v>1</v>
      </c>
      <c r="T21" s="13">
        <f t="shared" si="3"/>
        <v>3</v>
      </c>
      <c r="U21" s="13">
        <f t="shared" si="4"/>
        <v>2</v>
      </c>
      <c r="V21" s="13">
        <f t="shared" si="5"/>
        <v>6</v>
      </c>
      <c r="W21" s="13">
        <f t="shared" si="6"/>
        <v>0</v>
      </c>
      <c r="X21" s="13">
        <f t="shared" si="7"/>
        <v>1</v>
      </c>
      <c r="Y21" s="13">
        <f t="shared" si="8"/>
        <v>0</v>
      </c>
      <c r="Z21" s="13">
        <f t="shared" si="9"/>
        <v>0</v>
      </c>
      <c r="AA21" s="13">
        <f t="shared" si="10"/>
        <v>0</v>
      </c>
      <c r="AB21" s="47">
        <f t="shared" si="11"/>
        <v>0</v>
      </c>
      <c r="AC21" s="55">
        <v>70</v>
      </c>
      <c r="AD21" s="55"/>
      <c r="AE21" s="54">
        <f t="shared" si="12"/>
        <v>6.928571428571429</v>
      </c>
      <c r="AF21">
        <f t="shared" si="13"/>
        <v>0</v>
      </c>
      <c r="AG21">
        <f t="shared" si="14"/>
        <v>0</v>
      </c>
    </row>
    <row r="22" spans="1:33" ht="11.25" customHeight="1">
      <c r="A22" s="52">
        <v>17</v>
      </c>
      <c r="B22" s="63" t="s">
        <v>92</v>
      </c>
      <c r="C22" s="60">
        <v>6</v>
      </c>
      <c r="D22" s="60">
        <v>8</v>
      </c>
      <c r="E22" s="60">
        <v>8</v>
      </c>
      <c r="F22" s="60">
        <v>9</v>
      </c>
      <c r="G22" s="60">
        <v>7</v>
      </c>
      <c r="H22" s="60">
        <v>9</v>
      </c>
      <c r="I22" s="60">
        <v>7</v>
      </c>
      <c r="J22" s="60">
        <v>9</v>
      </c>
      <c r="K22" s="60">
        <v>9</v>
      </c>
      <c r="L22" s="60">
        <v>9</v>
      </c>
      <c r="M22" s="60">
        <v>9</v>
      </c>
      <c r="N22" s="60">
        <v>8</v>
      </c>
      <c r="O22" s="60">
        <v>9</v>
      </c>
      <c r="P22" s="60">
        <v>8</v>
      </c>
      <c r="Q22" s="13">
        <f t="shared" si="0"/>
        <v>14</v>
      </c>
      <c r="R22" s="13">
        <f t="shared" si="1"/>
        <v>0</v>
      </c>
      <c r="S22" s="13">
        <f t="shared" si="2"/>
        <v>7</v>
      </c>
      <c r="T22" s="13">
        <f t="shared" si="3"/>
        <v>4</v>
      </c>
      <c r="U22" s="13">
        <f t="shared" si="4"/>
        <v>2</v>
      </c>
      <c r="V22" s="13">
        <f t="shared" si="5"/>
        <v>1</v>
      </c>
      <c r="W22" s="13">
        <f t="shared" si="6"/>
        <v>0</v>
      </c>
      <c r="X22" s="13">
        <f t="shared" si="7"/>
        <v>0</v>
      </c>
      <c r="Y22" s="13">
        <f t="shared" si="8"/>
        <v>0</v>
      </c>
      <c r="Z22" s="13">
        <f t="shared" si="9"/>
        <v>0</v>
      </c>
      <c r="AA22" s="13">
        <f t="shared" si="10"/>
        <v>0</v>
      </c>
      <c r="AB22" s="47">
        <f t="shared" si="11"/>
        <v>0</v>
      </c>
      <c r="AC22" s="55">
        <v>28</v>
      </c>
      <c r="AD22" s="55"/>
      <c r="AE22" s="54">
        <f t="shared" si="12"/>
        <v>8.214285714285714</v>
      </c>
      <c r="AF22">
        <f t="shared" si="13"/>
        <v>0</v>
      </c>
      <c r="AG22">
        <f t="shared" si="14"/>
        <v>0</v>
      </c>
    </row>
    <row r="23" spans="1:33" ht="11.25" customHeight="1">
      <c r="A23" s="52">
        <v>18</v>
      </c>
      <c r="B23" s="63" t="s">
        <v>93</v>
      </c>
      <c r="C23" s="60">
        <v>7</v>
      </c>
      <c r="D23" s="60">
        <v>8</v>
      </c>
      <c r="E23" s="60">
        <v>3</v>
      </c>
      <c r="F23" s="60">
        <v>8</v>
      </c>
      <c r="G23" s="60">
        <v>6</v>
      </c>
      <c r="H23" s="60">
        <v>6</v>
      </c>
      <c r="I23" s="60">
        <v>4</v>
      </c>
      <c r="J23" s="60">
        <v>7</v>
      </c>
      <c r="K23" s="60">
        <v>8</v>
      </c>
      <c r="L23" s="60">
        <v>8</v>
      </c>
      <c r="M23" s="60">
        <v>6</v>
      </c>
      <c r="N23" s="60">
        <v>8</v>
      </c>
      <c r="O23" s="60">
        <v>9</v>
      </c>
      <c r="P23" s="60">
        <v>4</v>
      </c>
      <c r="Q23" s="13">
        <f t="shared" si="0"/>
        <v>14</v>
      </c>
      <c r="R23" s="13">
        <f t="shared" si="1"/>
        <v>0</v>
      </c>
      <c r="S23" s="13">
        <f t="shared" si="2"/>
        <v>1</v>
      </c>
      <c r="T23" s="13">
        <f t="shared" si="3"/>
        <v>5</v>
      </c>
      <c r="U23" s="13">
        <f t="shared" si="4"/>
        <v>2</v>
      </c>
      <c r="V23" s="13">
        <f t="shared" si="5"/>
        <v>3</v>
      </c>
      <c r="W23" s="13">
        <f t="shared" si="6"/>
        <v>0</v>
      </c>
      <c r="X23" s="13">
        <f t="shared" si="7"/>
        <v>2</v>
      </c>
      <c r="Y23" s="13">
        <f t="shared" si="8"/>
        <v>1</v>
      </c>
      <c r="Z23" s="13">
        <f t="shared" si="9"/>
        <v>0</v>
      </c>
      <c r="AA23" s="13">
        <f t="shared" si="10"/>
        <v>0</v>
      </c>
      <c r="AB23" s="47">
        <f t="shared" si="11"/>
        <v>0</v>
      </c>
      <c r="AC23" s="55">
        <v>157</v>
      </c>
      <c r="AD23" s="55"/>
      <c r="AE23" s="54">
        <f t="shared" si="12"/>
        <v>6.571428571428571</v>
      </c>
      <c r="AF23">
        <f t="shared" si="13"/>
        <v>0</v>
      </c>
      <c r="AG23">
        <f t="shared" si="14"/>
        <v>1</v>
      </c>
    </row>
    <row r="24" spans="1:33" ht="11.25" customHeight="1">
      <c r="A24" s="52">
        <v>19</v>
      </c>
      <c r="B24" s="63" t="s">
        <v>94</v>
      </c>
      <c r="C24" s="60">
        <v>5</v>
      </c>
      <c r="D24" s="60">
        <v>7</v>
      </c>
      <c r="E24" s="60">
        <v>6</v>
      </c>
      <c r="F24" s="60">
        <v>9</v>
      </c>
      <c r="G24" s="60">
        <v>5</v>
      </c>
      <c r="H24" s="60">
        <v>5</v>
      </c>
      <c r="I24" s="60">
        <v>5</v>
      </c>
      <c r="J24" s="60">
        <v>7</v>
      </c>
      <c r="K24" s="60">
        <v>8</v>
      </c>
      <c r="L24" s="60">
        <v>8</v>
      </c>
      <c r="M24" s="60">
        <v>6</v>
      </c>
      <c r="N24" s="60">
        <v>8</v>
      </c>
      <c r="O24" s="60">
        <v>9</v>
      </c>
      <c r="P24" s="66">
        <v>2</v>
      </c>
      <c r="Q24" s="13">
        <f t="shared" si="0"/>
        <v>14</v>
      </c>
      <c r="R24" s="13">
        <f t="shared" si="1"/>
        <v>0</v>
      </c>
      <c r="S24" s="13">
        <f t="shared" si="2"/>
        <v>2</v>
      </c>
      <c r="T24" s="13">
        <f t="shared" si="3"/>
        <v>3</v>
      </c>
      <c r="U24" s="13">
        <f t="shared" si="4"/>
        <v>2</v>
      </c>
      <c r="V24" s="13">
        <f t="shared" si="5"/>
        <v>2</v>
      </c>
      <c r="W24" s="13">
        <f t="shared" si="6"/>
        <v>4</v>
      </c>
      <c r="X24" s="13">
        <f t="shared" si="7"/>
        <v>0</v>
      </c>
      <c r="Y24" s="13">
        <f t="shared" si="8"/>
        <v>0</v>
      </c>
      <c r="Z24" s="13">
        <f t="shared" si="9"/>
        <v>1</v>
      </c>
      <c r="AA24" s="13">
        <f t="shared" si="10"/>
        <v>0</v>
      </c>
      <c r="AB24" s="47">
        <f t="shared" si="11"/>
        <v>0</v>
      </c>
      <c r="AC24" s="55">
        <v>78</v>
      </c>
      <c r="AD24" s="55"/>
      <c r="AE24" s="54">
        <f t="shared" si="12"/>
        <v>6.428571428571429</v>
      </c>
      <c r="AF24">
        <f t="shared" si="13"/>
        <v>1</v>
      </c>
      <c r="AG24">
        <f t="shared" si="14"/>
        <v>1</v>
      </c>
    </row>
    <row r="25" spans="1:33" ht="11.25" customHeight="1">
      <c r="A25" s="52">
        <v>20</v>
      </c>
      <c r="B25" s="63" t="s">
        <v>95</v>
      </c>
      <c r="C25" s="60">
        <v>8</v>
      </c>
      <c r="D25" s="60">
        <v>6</v>
      </c>
      <c r="E25" s="60">
        <v>9</v>
      </c>
      <c r="F25" s="60">
        <v>9</v>
      </c>
      <c r="G25" s="60">
        <v>8</v>
      </c>
      <c r="H25" s="60">
        <v>8</v>
      </c>
      <c r="I25" s="60">
        <v>7</v>
      </c>
      <c r="J25" s="60">
        <v>10</v>
      </c>
      <c r="K25" s="60">
        <v>9</v>
      </c>
      <c r="L25" s="60">
        <v>9</v>
      </c>
      <c r="M25" s="60">
        <v>7</v>
      </c>
      <c r="N25" s="60">
        <v>8</v>
      </c>
      <c r="O25" s="60">
        <v>10</v>
      </c>
      <c r="P25" s="60">
        <v>7</v>
      </c>
      <c r="Q25" s="13">
        <f t="shared" si="0"/>
        <v>14</v>
      </c>
      <c r="R25" s="13">
        <f t="shared" si="1"/>
        <v>2</v>
      </c>
      <c r="S25" s="13">
        <f t="shared" si="2"/>
        <v>4</v>
      </c>
      <c r="T25" s="13">
        <f t="shared" si="3"/>
        <v>4</v>
      </c>
      <c r="U25" s="13">
        <f t="shared" si="4"/>
        <v>3</v>
      </c>
      <c r="V25" s="13">
        <f t="shared" si="5"/>
        <v>1</v>
      </c>
      <c r="W25" s="13">
        <f t="shared" si="6"/>
        <v>0</v>
      </c>
      <c r="X25" s="13">
        <f t="shared" si="7"/>
        <v>0</v>
      </c>
      <c r="Y25" s="13">
        <f t="shared" si="8"/>
        <v>0</v>
      </c>
      <c r="Z25" s="13">
        <f t="shared" si="9"/>
        <v>0</v>
      </c>
      <c r="AA25" s="13">
        <f t="shared" si="10"/>
        <v>0</v>
      </c>
      <c r="AB25" s="47">
        <f t="shared" si="11"/>
        <v>0</v>
      </c>
      <c r="AC25" s="55">
        <v>94</v>
      </c>
      <c r="AD25" s="55"/>
      <c r="AE25" s="54">
        <f t="shared" si="12"/>
        <v>8.214285714285714</v>
      </c>
      <c r="AF25">
        <f t="shared" si="13"/>
        <v>0</v>
      </c>
      <c r="AG25">
        <f t="shared" si="14"/>
        <v>0</v>
      </c>
    </row>
    <row r="26" spans="1:33" ht="11.25" customHeight="1">
      <c r="A26" s="52">
        <v>21</v>
      </c>
      <c r="B26" s="63" t="s">
        <v>96</v>
      </c>
      <c r="C26" s="60">
        <v>7</v>
      </c>
      <c r="D26" s="60">
        <v>7</v>
      </c>
      <c r="E26" s="60">
        <v>7</v>
      </c>
      <c r="F26" s="60">
        <v>9</v>
      </c>
      <c r="G26" s="60">
        <v>6</v>
      </c>
      <c r="H26" s="60">
        <v>5</v>
      </c>
      <c r="I26" s="60">
        <v>5</v>
      </c>
      <c r="J26" s="60">
        <v>9</v>
      </c>
      <c r="K26" s="60">
        <v>7</v>
      </c>
      <c r="L26" s="60">
        <v>5</v>
      </c>
      <c r="M26" s="60">
        <v>6</v>
      </c>
      <c r="N26" s="60">
        <v>6</v>
      </c>
      <c r="O26" s="60" t="s">
        <v>111</v>
      </c>
      <c r="P26" s="60">
        <v>8</v>
      </c>
      <c r="Q26" s="13">
        <f t="shared" si="0"/>
        <v>13</v>
      </c>
      <c r="R26" s="13">
        <f t="shared" si="1"/>
        <v>0</v>
      </c>
      <c r="S26" s="13">
        <f t="shared" si="2"/>
        <v>2</v>
      </c>
      <c r="T26" s="13">
        <f t="shared" si="3"/>
        <v>1</v>
      </c>
      <c r="U26" s="13">
        <f t="shared" si="4"/>
        <v>4</v>
      </c>
      <c r="V26" s="13">
        <f t="shared" si="5"/>
        <v>3</v>
      </c>
      <c r="W26" s="13">
        <f t="shared" si="6"/>
        <v>3</v>
      </c>
      <c r="X26" s="13">
        <f t="shared" si="7"/>
        <v>0</v>
      </c>
      <c r="Y26" s="13">
        <f t="shared" si="8"/>
        <v>0</v>
      </c>
      <c r="Z26" s="13">
        <f t="shared" si="9"/>
        <v>0</v>
      </c>
      <c r="AA26" s="13">
        <f t="shared" si="10"/>
        <v>0</v>
      </c>
      <c r="AB26" s="47">
        <f t="shared" si="11"/>
        <v>0</v>
      </c>
      <c r="AC26" s="55"/>
      <c r="AD26" s="55"/>
      <c r="AE26" s="54">
        <f t="shared" si="12"/>
        <v>6.6923076923076925</v>
      </c>
      <c r="AF26">
        <f t="shared" si="13"/>
        <v>0</v>
      </c>
      <c r="AG26">
        <f t="shared" si="14"/>
        <v>0</v>
      </c>
    </row>
    <row r="27" spans="1:33" ht="11.25" customHeight="1">
      <c r="A27" s="52">
        <v>22</v>
      </c>
      <c r="B27" s="63" t="s">
        <v>97</v>
      </c>
      <c r="C27" s="60">
        <v>6</v>
      </c>
      <c r="D27" s="60">
        <v>9</v>
      </c>
      <c r="E27" s="60">
        <v>5</v>
      </c>
      <c r="F27" s="60">
        <v>9</v>
      </c>
      <c r="G27" s="60">
        <v>7</v>
      </c>
      <c r="H27" s="60">
        <v>7</v>
      </c>
      <c r="I27" s="60">
        <v>7</v>
      </c>
      <c r="J27" s="60">
        <v>9</v>
      </c>
      <c r="K27" s="60">
        <v>9</v>
      </c>
      <c r="L27" s="60">
        <v>8</v>
      </c>
      <c r="M27" s="60">
        <v>6</v>
      </c>
      <c r="N27" s="60">
        <v>7</v>
      </c>
      <c r="O27" s="60">
        <v>9</v>
      </c>
      <c r="P27" s="60">
        <v>7</v>
      </c>
      <c r="Q27" s="13">
        <f t="shared" si="0"/>
        <v>14</v>
      </c>
      <c r="R27" s="13">
        <f t="shared" si="1"/>
        <v>0</v>
      </c>
      <c r="S27" s="13">
        <f t="shared" si="2"/>
        <v>5</v>
      </c>
      <c r="T27" s="13">
        <f t="shared" si="3"/>
        <v>1</v>
      </c>
      <c r="U27" s="13">
        <f t="shared" si="4"/>
        <v>5</v>
      </c>
      <c r="V27" s="13">
        <f t="shared" si="5"/>
        <v>2</v>
      </c>
      <c r="W27" s="13">
        <f t="shared" si="6"/>
        <v>1</v>
      </c>
      <c r="X27" s="13">
        <f t="shared" si="7"/>
        <v>0</v>
      </c>
      <c r="Y27" s="13">
        <f t="shared" si="8"/>
        <v>0</v>
      </c>
      <c r="Z27" s="13">
        <f t="shared" si="9"/>
        <v>0</v>
      </c>
      <c r="AA27" s="13">
        <f t="shared" si="10"/>
        <v>0</v>
      </c>
      <c r="AB27" s="47">
        <f t="shared" si="11"/>
        <v>0</v>
      </c>
      <c r="AC27" s="55">
        <v>62</v>
      </c>
      <c r="AD27" s="55"/>
      <c r="AE27" s="54">
        <f t="shared" si="12"/>
        <v>7.5</v>
      </c>
      <c r="AF27">
        <f t="shared" si="13"/>
        <v>0</v>
      </c>
      <c r="AG27">
        <f t="shared" si="14"/>
        <v>0</v>
      </c>
    </row>
    <row r="28" spans="1:33" ht="11.25" customHeight="1">
      <c r="A28" s="52">
        <v>23</v>
      </c>
      <c r="B28" s="63" t="s">
        <v>98</v>
      </c>
      <c r="C28" s="60">
        <v>6</v>
      </c>
      <c r="D28" s="60">
        <v>7</v>
      </c>
      <c r="E28" s="60">
        <v>7</v>
      </c>
      <c r="F28" s="60">
        <v>9</v>
      </c>
      <c r="G28" s="60">
        <v>6</v>
      </c>
      <c r="H28" s="60">
        <v>5</v>
      </c>
      <c r="I28" s="60">
        <v>5</v>
      </c>
      <c r="J28" s="60">
        <v>8</v>
      </c>
      <c r="K28" s="60">
        <v>8</v>
      </c>
      <c r="L28" s="60">
        <v>9</v>
      </c>
      <c r="M28" s="60">
        <v>6</v>
      </c>
      <c r="N28" s="60">
        <v>5</v>
      </c>
      <c r="O28" s="60">
        <v>8</v>
      </c>
      <c r="P28" s="60">
        <v>7</v>
      </c>
      <c r="Q28" s="13">
        <f t="shared" si="0"/>
        <v>14</v>
      </c>
      <c r="R28" s="13">
        <f t="shared" si="1"/>
        <v>0</v>
      </c>
      <c r="S28" s="13">
        <f t="shared" si="2"/>
        <v>2</v>
      </c>
      <c r="T28" s="13">
        <f t="shared" si="3"/>
        <v>3</v>
      </c>
      <c r="U28" s="13">
        <f t="shared" si="4"/>
        <v>3</v>
      </c>
      <c r="V28" s="13">
        <f t="shared" si="5"/>
        <v>3</v>
      </c>
      <c r="W28" s="13">
        <f t="shared" si="6"/>
        <v>3</v>
      </c>
      <c r="X28" s="13">
        <f t="shared" si="7"/>
        <v>0</v>
      </c>
      <c r="Y28" s="13">
        <f t="shared" si="8"/>
        <v>0</v>
      </c>
      <c r="Z28" s="13">
        <f t="shared" si="9"/>
        <v>0</v>
      </c>
      <c r="AA28" s="13">
        <f t="shared" si="10"/>
        <v>0</v>
      </c>
      <c r="AB28" s="47">
        <f t="shared" si="11"/>
        <v>0</v>
      </c>
      <c r="AC28" s="55">
        <v>47</v>
      </c>
      <c r="AD28" s="55"/>
      <c r="AE28" s="54">
        <f t="shared" si="12"/>
        <v>6.857142857142857</v>
      </c>
      <c r="AF28">
        <f t="shared" si="13"/>
        <v>0</v>
      </c>
      <c r="AG28">
        <f t="shared" si="14"/>
        <v>0</v>
      </c>
    </row>
    <row r="29" spans="1:33" ht="11.25" customHeight="1">
      <c r="A29" s="52">
        <v>24</v>
      </c>
      <c r="B29" s="63" t="s">
        <v>99</v>
      </c>
      <c r="C29" s="60">
        <v>7</v>
      </c>
      <c r="D29" s="60">
        <v>8</v>
      </c>
      <c r="E29" s="60">
        <v>7</v>
      </c>
      <c r="F29" s="60">
        <v>9</v>
      </c>
      <c r="G29" s="60">
        <v>7</v>
      </c>
      <c r="H29" s="60">
        <v>6</v>
      </c>
      <c r="I29" s="60">
        <v>4</v>
      </c>
      <c r="J29" s="60">
        <v>9</v>
      </c>
      <c r="K29" s="60">
        <v>6</v>
      </c>
      <c r="L29" s="60">
        <v>8</v>
      </c>
      <c r="M29" s="60">
        <v>6</v>
      </c>
      <c r="N29" s="60">
        <v>7</v>
      </c>
      <c r="O29" s="60">
        <v>9</v>
      </c>
      <c r="P29" s="60">
        <v>6</v>
      </c>
      <c r="Q29" s="13">
        <f t="shared" si="0"/>
        <v>14</v>
      </c>
      <c r="R29" s="13">
        <f t="shared" si="1"/>
        <v>0</v>
      </c>
      <c r="S29" s="13">
        <f t="shared" si="2"/>
        <v>3</v>
      </c>
      <c r="T29" s="13">
        <f t="shared" si="3"/>
        <v>2</v>
      </c>
      <c r="U29" s="13">
        <f t="shared" si="4"/>
        <v>4</v>
      </c>
      <c r="V29" s="13">
        <f t="shared" si="5"/>
        <v>4</v>
      </c>
      <c r="W29" s="13">
        <f t="shared" si="6"/>
        <v>0</v>
      </c>
      <c r="X29" s="13">
        <f t="shared" si="7"/>
        <v>1</v>
      </c>
      <c r="Y29" s="13">
        <f t="shared" si="8"/>
        <v>0</v>
      </c>
      <c r="Z29" s="13">
        <f t="shared" si="9"/>
        <v>0</v>
      </c>
      <c r="AA29" s="13">
        <f t="shared" si="10"/>
        <v>0</v>
      </c>
      <c r="AB29" s="47">
        <f t="shared" si="11"/>
        <v>0</v>
      </c>
      <c r="AC29" s="55"/>
      <c r="AD29" s="55"/>
      <c r="AE29" s="54">
        <f t="shared" si="12"/>
        <v>7.071428571428571</v>
      </c>
      <c r="AF29">
        <f t="shared" si="13"/>
        <v>0</v>
      </c>
      <c r="AG29">
        <f t="shared" si="14"/>
        <v>0</v>
      </c>
    </row>
    <row r="30" spans="1:33" ht="11.25" customHeight="1">
      <c r="A30" s="52">
        <v>25</v>
      </c>
      <c r="B30" s="63" t="s">
        <v>100</v>
      </c>
      <c r="C30" s="60">
        <v>4</v>
      </c>
      <c r="D30" s="60">
        <v>8</v>
      </c>
      <c r="E30" s="60">
        <v>4</v>
      </c>
      <c r="F30" s="60">
        <v>9</v>
      </c>
      <c r="G30" s="60">
        <v>7</v>
      </c>
      <c r="H30" s="60">
        <v>7</v>
      </c>
      <c r="I30" s="60">
        <v>8</v>
      </c>
      <c r="J30" s="60">
        <v>9</v>
      </c>
      <c r="K30" s="60">
        <v>9</v>
      </c>
      <c r="L30" s="60">
        <v>9</v>
      </c>
      <c r="M30" s="60">
        <v>7</v>
      </c>
      <c r="N30" s="60">
        <v>7</v>
      </c>
      <c r="O30" s="60">
        <v>10</v>
      </c>
      <c r="P30" s="60">
        <v>4</v>
      </c>
      <c r="Q30" s="13">
        <f t="shared" si="0"/>
        <v>14</v>
      </c>
      <c r="R30" s="13">
        <f t="shared" si="1"/>
        <v>1</v>
      </c>
      <c r="S30" s="13">
        <f t="shared" si="2"/>
        <v>4</v>
      </c>
      <c r="T30" s="13">
        <f t="shared" si="3"/>
        <v>2</v>
      </c>
      <c r="U30" s="13">
        <f t="shared" si="4"/>
        <v>4</v>
      </c>
      <c r="V30" s="13">
        <f t="shared" si="5"/>
        <v>0</v>
      </c>
      <c r="W30" s="13">
        <f t="shared" si="6"/>
        <v>0</v>
      </c>
      <c r="X30" s="13">
        <f t="shared" si="7"/>
        <v>3</v>
      </c>
      <c r="Y30" s="13">
        <f t="shared" si="8"/>
        <v>0</v>
      </c>
      <c r="Z30" s="13">
        <f t="shared" si="9"/>
        <v>0</v>
      </c>
      <c r="AA30" s="13">
        <f t="shared" si="10"/>
        <v>0</v>
      </c>
      <c r="AB30" s="47">
        <f t="shared" si="11"/>
        <v>0</v>
      </c>
      <c r="AC30" s="55">
        <v>46</v>
      </c>
      <c r="AD30" s="55"/>
      <c r="AE30" s="54">
        <f t="shared" si="12"/>
        <v>7.285714285714286</v>
      </c>
      <c r="AF30">
        <f t="shared" si="13"/>
        <v>0</v>
      </c>
      <c r="AG30">
        <f t="shared" si="14"/>
        <v>0</v>
      </c>
    </row>
    <row r="31" spans="1:33" ht="10.5" customHeight="1">
      <c r="A31" s="52">
        <v>26</v>
      </c>
      <c r="B31" s="63" t="s">
        <v>101</v>
      </c>
      <c r="C31" s="60">
        <v>5</v>
      </c>
      <c r="D31" s="60">
        <v>7</v>
      </c>
      <c r="E31" s="60">
        <v>5</v>
      </c>
      <c r="F31" s="60">
        <v>5</v>
      </c>
      <c r="G31" s="60">
        <v>6</v>
      </c>
      <c r="H31" s="60">
        <v>3</v>
      </c>
      <c r="I31" s="60">
        <v>4</v>
      </c>
      <c r="J31" s="60">
        <v>9</v>
      </c>
      <c r="K31" s="60">
        <v>9</v>
      </c>
      <c r="L31" s="60">
        <v>8</v>
      </c>
      <c r="M31" s="60">
        <v>7</v>
      </c>
      <c r="N31" s="60">
        <v>7</v>
      </c>
      <c r="O31" s="60">
        <v>10</v>
      </c>
      <c r="P31" s="60">
        <v>3</v>
      </c>
      <c r="Q31" s="13">
        <f t="shared" si="0"/>
        <v>14</v>
      </c>
      <c r="R31" s="13">
        <f t="shared" si="1"/>
        <v>1</v>
      </c>
      <c r="S31" s="13">
        <f t="shared" si="2"/>
        <v>2</v>
      </c>
      <c r="T31" s="13">
        <f t="shared" si="3"/>
        <v>1</v>
      </c>
      <c r="U31" s="13">
        <f t="shared" si="4"/>
        <v>3</v>
      </c>
      <c r="V31" s="13">
        <f t="shared" si="5"/>
        <v>1</v>
      </c>
      <c r="W31" s="13">
        <f t="shared" si="6"/>
        <v>3</v>
      </c>
      <c r="X31" s="13">
        <f t="shared" si="7"/>
        <v>1</v>
      </c>
      <c r="Y31" s="13">
        <f t="shared" si="8"/>
        <v>2</v>
      </c>
      <c r="Z31" s="13">
        <f t="shared" si="9"/>
        <v>0</v>
      </c>
      <c r="AA31" s="13">
        <f t="shared" si="10"/>
        <v>0</v>
      </c>
      <c r="AB31" s="47">
        <f t="shared" si="11"/>
        <v>0</v>
      </c>
      <c r="AC31" s="55"/>
      <c r="AD31" s="55"/>
      <c r="AE31" s="54">
        <f t="shared" si="12"/>
        <v>6.285714285714286</v>
      </c>
      <c r="AF31">
        <f t="shared" si="13"/>
        <v>0</v>
      </c>
      <c r="AG31">
        <f t="shared" si="14"/>
        <v>2</v>
      </c>
    </row>
    <row r="32" spans="1:33" ht="9.75" customHeight="1">
      <c r="A32" s="52">
        <v>27</v>
      </c>
      <c r="B32" s="63" t="s">
        <v>102</v>
      </c>
      <c r="C32" s="60">
        <v>3</v>
      </c>
      <c r="D32" s="60">
        <v>6</v>
      </c>
      <c r="E32" s="60">
        <v>8</v>
      </c>
      <c r="F32" s="60">
        <v>8</v>
      </c>
      <c r="G32" s="60">
        <v>6</v>
      </c>
      <c r="H32" s="60">
        <v>3</v>
      </c>
      <c r="I32" s="60">
        <v>6</v>
      </c>
      <c r="J32" s="60">
        <v>8</v>
      </c>
      <c r="K32" s="60">
        <v>9</v>
      </c>
      <c r="L32" s="60">
        <v>9</v>
      </c>
      <c r="M32" s="60">
        <v>5</v>
      </c>
      <c r="N32" s="60">
        <v>5</v>
      </c>
      <c r="O32" s="60">
        <v>7</v>
      </c>
      <c r="P32" s="66">
        <v>2</v>
      </c>
      <c r="Q32" s="13">
        <f t="shared" si="0"/>
        <v>14</v>
      </c>
      <c r="R32" s="13">
        <f t="shared" si="1"/>
        <v>0</v>
      </c>
      <c r="S32" s="13">
        <f t="shared" si="2"/>
        <v>2</v>
      </c>
      <c r="T32" s="13">
        <f t="shared" si="3"/>
        <v>3</v>
      </c>
      <c r="U32" s="13">
        <f t="shared" si="4"/>
        <v>1</v>
      </c>
      <c r="V32" s="13">
        <f t="shared" si="5"/>
        <v>3</v>
      </c>
      <c r="W32" s="13">
        <f t="shared" si="6"/>
        <v>2</v>
      </c>
      <c r="X32" s="13">
        <f t="shared" si="7"/>
        <v>0</v>
      </c>
      <c r="Y32" s="13">
        <f t="shared" si="8"/>
        <v>2</v>
      </c>
      <c r="Z32" s="13">
        <f t="shared" si="9"/>
        <v>1</v>
      </c>
      <c r="AA32" s="13">
        <f t="shared" si="10"/>
        <v>0</v>
      </c>
      <c r="AB32" s="47">
        <f t="shared" si="11"/>
        <v>0</v>
      </c>
      <c r="AC32" s="55">
        <v>134</v>
      </c>
      <c r="AD32" s="55"/>
      <c r="AE32" s="54">
        <f t="shared" si="12"/>
        <v>6.071428571428571</v>
      </c>
      <c r="AF32">
        <f t="shared" si="13"/>
        <v>1</v>
      </c>
      <c r="AG32">
        <f t="shared" si="14"/>
        <v>3</v>
      </c>
    </row>
    <row r="33" spans="1:33" ht="9" customHeight="1">
      <c r="A33" s="52">
        <v>28</v>
      </c>
      <c r="B33" s="63" t="s">
        <v>103</v>
      </c>
      <c r="C33" s="60">
        <v>6</v>
      </c>
      <c r="D33" s="60">
        <v>9</v>
      </c>
      <c r="E33" s="60">
        <v>7</v>
      </c>
      <c r="F33" s="60">
        <v>9</v>
      </c>
      <c r="G33" s="60">
        <v>8</v>
      </c>
      <c r="H33" s="60">
        <v>6</v>
      </c>
      <c r="I33" s="60">
        <v>5</v>
      </c>
      <c r="J33" s="60">
        <v>9</v>
      </c>
      <c r="K33" s="60">
        <v>9</v>
      </c>
      <c r="L33" s="60">
        <v>7</v>
      </c>
      <c r="M33" s="60">
        <v>7</v>
      </c>
      <c r="N33" s="60">
        <v>7</v>
      </c>
      <c r="O33" s="60">
        <v>10</v>
      </c>
      <c r="P33" s="60">
        <v>7</v>
      </c>
      <c r="Q33" s="13">
        <f t="shared" si="0"/>
        <v>14</v>
      </c>
      <c r="R33" s="13">
        <f t="shared" si="1"/>
        <v>1</v>
      </c>
      <c r="S33" s="13">
        <f t="shared" si="2"/>
        <v>4</v>
      </c>
      <c r="T33" s="13">
        <f t="shared" si="3"/>
        <v>1</v>
      </c>
      <c r="U33" s="13">
        <f t="shared" si="4"/>
        <v>5</v>
      </c>
      <c r="V33" s="13">
        <f t="shared" si="5"/>
        <v>2</v>
      </c>
      <c r="W33" s="13">
        <f t="shared" si="6"/>
        <v>1</v>
      </c>
      <c r="X33" s="13">
        <f t="shared" si="7"/>
        <v>0</v>
      </c>
      <c r="Y33" s="13">
        <f t="shared" si="8"/>
        <v>0</v>
      </c>
      <c r="Z33" s="13">
        <f t="shared" si="9"/>
        <v>0</v>
      </c>
      <c r="AA33" s="13">
        <f t="shared" si="10"/>
        <v>0</v>
      </c>
      <c r="AB33" s="47">
        <f t="shared" si="11"/>
        <v>0</v>
      </c>
      <c r="AC33" s="55">
        <v>6</v>
      </c>
      <c r="AD33" s="55"/>
      <c r="AE33" s="54">
        <f t="shared" si="12"/>
        <v>7.571428571428571</v>
      </c>
      <c r="AF33">
        <f t="shared" si="13"/>
        <v>0</v>
      </c>
      <c r="AG33">
        <f t="shared" si="14"/>
        <v>0</v>
      </c>
    </row>
    <row r="34" spans="1:33" ht="9.75" customHeight="1">
      <c r="A34" s="52">
        <v>29</v>
      </c>
      <c r="B34" s="63" t="s">
        <v>104</v>
      </c>
      <c r="C34" s="60">
        <v>8</v>
      </c>
      <c r="D34" s="60">
        <v>6</v>
      </c>
      <c r="E34" s="60">
        <v>6</v>
      </c>
      <c r="F34" s="60">
        <v>9</v>
      </c>
      <c r="G34" s="60">
        <v>7</v>
      </c>
      <c r="H34" s="60">
        <v>6</v>
      </c>
      <c r="I34" s="60">
        <v>5</v>
      </c>
      <c r="J34" s="60">
        <v>9</v>
      </c>
      <c r="K34" s="60">
        <v>8</v>
      </c>
      <c r="L34" s="60">
        <v>9</v>
      </c>
      <c r="M34" s="60">
        <v>7</v>
      </c>
      <c r="N34" s="60">
        <v>7</v>
      </c>
      <c r="O34" s="60">
        <v>10</v>
      </c>
      <c r="P34" s="60">
        <v>6</v>
      </c>
      <c r="Q34" s="13">
        <f t="shared" si="0"/>
        <v>14</v>
      </c>
      <c r="R34" s="13">
        <f t="shared" si="1"/>
        <v>1</v>
      </c>
      <c r="S34" s="13">
        <f t="shared" si="2"/>
        <v>3</v>
      </c>
      <c r="T34" s="13">
        <f t="shared" si="3"/>
        <v>2</v>
      </c>
      <c r="U34" s="13">
        <f t="shared" si="4"/>
        <v>3</v>
      </c>
      <c r="V34" s="13">
        <f t="shared" si="5"/>
        <v>4</v>
      </c>
      <c r="W34" s="13">
        <f t="shared" si="6"/>
        <v>1</v>
      </c>
      <c r="X34" s="13">
        <f t="shared" si="7"/>
        <v>0</v>
      </c>
      <c r="Y34" s="13">
        <f t="shared" si="8"/>
        <v>0</v>
      </c>
      <c r="Z34" s="13">
        <f t="shared" si="9"/>
        <v>0</v>
      </c>
      <c r="AA34" s="13">
        <f t="shared" si="10"/>
        <v>0</v>
      </c>
      <c r="AB34" s="47">
        <f t="shared" si="11"/>
        <v>0</v>
      </c>
      <c r="AC34" s="55">
        <v>92</v>
      </c>
      <c r="AD34" s="55"/>
      <c r="AE34" s="54">
        <f t="shared" si="12"/>
        <v>7.357142857142857</v>
      </c>
      <c r="AF34">
        <f t="shared" si="13"/>
        <v>0</v>
      </c>
      <c r="AG34">
        <f t="shared" si="14"/>
        <v>0</v>
      </c>
    </row>
    <row r="35" spans="1:33" ht="9.75" customHeight="1">
      <c r="A35" s="52">
        <v>30</v>
      </c>
      <c r="B35" s="63" t="s">
        <v>105</v>
      </c>
      <c r="C35" s="60">
        <v>5</v>
      </c>
      <c r="D35" s="60">
        <v>5</v>
      </c>
      <c r="E35" s="60">
        <v>7</v>
      </c>
      <c r="F35" s="60">
        <v>9</v>
      </c>
      <c r="G35" s="60">
        <v>7</v>
      </c>
      <c r="H35" s="60">
        <v>3</v>
      </c>
      <c r="I35" s="60">
        <v>4</v>
      </c>
      <c r="J35" s="60">
        <v>9</v>
      </c>
      <c r="K35" s="60">
        <v>8</v>
      </c>
      <c r="L35" s="60">
        <v>8</v>
      </c>
      <c r="M35" s="60">
        <v>6</v>
      </c>
      <c r="N35" s="60">
        <v>8</v>
      </c>
      <c r="O35" s="60">
        <v>10</v>
      </c>
      <c r="P35" s="60">
        <v>5</v>
      </c>
      <c r="Q35" s="13">
        <f t="shared" si="0"/>
        <v>14</v>
      </c>
      <c r="R35" s="13">
        <f t="shared" si="1"/>
        <v>1</v>
      </c>
      <c r="S35" s="13">
        <f t="shared" si="2"/>
        <v>2</v>
      </c>
      <c r="T35" s="13">
        <f t="shared" si="3"/>
        <v>3</v>
      </c>
      <c r="U35" s="13">
        <f t="shared" si="4"/>
        <v>2</v>
      </c>
      <c r="V35" s="13">
        <f t="shared" si="5"/>
        <v>1</v>
      </c>
      <c r="W35" s="13">
        <f t="shared" si="6"/>
        <v>3</v>
      </c>
      <c r="X35" s="13">
        <f t="shared" si="7"/>
        <v>1</v>
      </c>
      <c r="Y35" s="13">
        <f t="shared" si="8"/>
        <v>1</v>
      </c>
      <c r="Z35" s="13">
        <f t="shared" si="9"/>
        <v>0</v>
      </c>
      <c r="AA35" s="13">
        <f t="shared" si="10"/>
        <v>0</v>
      </c>
      <c r="AB35" s="47">
        <f t="shared" si="11"/>
        <v>0</v>
      </c>
      <c r="AC35" s="55">
        <v>36</v>
      </c>
      <c r="AD35" s="55"/>
      <c r="AE35" s="54">
        <f t="shared" si="12"/>
        <v>6.714285714285714</v>
      </c>
      <c r="AF35">
        <f t="shared" si="13"/>
        <v>0</v>
      </c>
      <c r="AG35">
        <f t="shared" si="14"/>
        <v>1</v>
      </c>
    </row>
    <row r="36" spans="1:31" ht="9.75" customHeight="1">
      <c r="A36" s="61"/>
      <c r="B36" s="62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47"/>
      <c r="AC36" s="56">
        <f>SUM(AC6:AC35)</f>
        <v>1309</v>
      </c>
      <c r="AD36" s="56">
        <f>SUM(AD6:AD35)</f>
        <v>0</v>
      </c>
      <c r="AE36" s="57">
        <f>AVERAGE(AE6:AE35)</f>
        <v>7.120695970695972</v>
      </c>
    </row>
    <row r="37" spans="1:31" ht="9.75" customHeight="1" thickBot="1">
      <c r="A37" s="84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9.75" customHeight="1" thickBot="1">
      <c r="A38" s="31"/>
      <c r="B38" s="51" t="s">
        <v>44</v>
      </c>
      <c r="C38" s="50">
        <f aca="true" t="shared" si="15" ref="C38:P38">AVERAGE(C6:C35)</f>
        <v>5.733333333333333</v>
      </c>
      <c r="D38" s="50">
        <f t="shared" si="15"/>
        <v>6.966666666666667</v>
      </c>
      <c r="E38" s="50">
        <f t="shared" si="15"/>
        <v>6.2</v>
      </c>
      <c r="F38" s="50">
        <f t="shared" si="15"/>
        <v>8.633333333333333</v>
      </c>
      <c r="G38" s="50">
        <f t="shared" si="15"/>
        <v>6.8</v>
      </c>
      <c r="H38" s="50">
        <f t="shared" si="15"/>
        <v>5.633333333333334</v>
      </c>
      <c r="I38" s="50">
        <f t="shared" si="15"/>
        <v>5.6</v>
      </c>
      <c r="J38" s="50">
        <f t="shared" si="15"/>
        <v>8.533333333333333</v>
      </c>
      <c r="K38" s="50">
        <f t="shared" si="15"/>
        <v>8.2</v>
      </c>
      <c r="L38" s="50">
        <f t="shared" si="15"/>
        <v>8.1</v>
      </c>
      <c r="M38" s="50">
        <f t="shared" si="15"/>
        <v>6.4</v>
      </c>
      <c r="N38" s="50">
        <f t="shared" si="15"/>
        <v>7.233333333333333</v>
      </c>
      <c r="O38" s="50">
        <f>AVERAGE(O6:O35)</f>
        <v>9.172413793103448</v>
      </c>
      <c r="P38" s="58">
        <f t="shared" si="15"/>
        <v>6.566666666666666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9.75" customHeight="1">
      <c r="A39" s="19"/>
      <c r="B39" s="35" t="s">
        <v>24</v>
      </c>
      <c r="C39" s="49">
        <f aca="true" t="shared" si="16" ref="C39:P39">IF(AND(COUNTBLANK($B$6:$B$36)&lt;&gt;40,C4&lt;&gt;""),COUNTIF(C6:C36,10),"")</f>
        <v>0</v>
      </c>
      <c r="D39" s="49">
        <f t="shared" si="16"/>
        <v>0</v>
      </c>
      <c r="E39" s="49">
        <f t="shared" si="16"/>
        <v>0</v>
      </c>
      <c r="F39" s="49">
        <f>IF(AND(COUNTBLANK($B$6:$B$36)&lt;&gt;40,F4&lt;&gt;""),COUNTIF(F6:F36,10),"")</f>
        <v>0</v>
      </c>
      <c r="G39" s="49">
        <f t="shared" si="16"/>
        <v>0</v>
      </c>
      <c r="H39" s="49">
        <f t="shared" si="16"/>
        <v>0</v>
      </c>
      <c r="I39" s="49">
        <f t="shared" si="16"/>
        <v>0</v>
      </c>
      <c r="J39" s="49">
        <f t="shared" si="16"/>
        <v>4</v>
      </c>
      <c r="K39" s="49">
        <f t="shared" si="16"/>
        <v>0</v>
      </c>
      <c r="L39" s="49">
        <f t="shared" si="16"/>
        <v>0</v>
      </c>
      <c r="M39" s="49">
        <f t="shared" si="16"/>
        <v>0</v>
      </c>
      <c r="N39" s="49">
        <f t="shared" si="16"/>
        <v>0</v>
      </c>
      <c r="O39" s="49">
        <f>IF(AND(COUNTBLANK($B$6:$B$36)&lt;&gt;40,O4&lt;&gt;""),COUNTIF(O6:O36,10),"")</f>
        <v>12</v>
      </c>
      <c r="P39" s="49">
        <f t="shared" si="16"/>
        <v>0</v>
      </c>
      <c r="Q39" s="34"/>
      <c r="R39" s="34"/>
      <c r="S39" s="34"/>
      <c r="T39" s="34"/>
      <c r="U39" s="34"/>
      <c r="V39" s="34"/>
      <c r="W39" s="34"/>
      <c r="X39" s="34"/>
      <c r="Y39" s="34">
        <f>IF(AND(COUNTBLANK($B$6:$B$36)&lt;&gt;40,Y4&lt;&gt;""),COUNTIF(Y6:Y36,5),"")</f>
      </c>
      <c r="Z39" s="34">
        <f>IF(AND(COUNTBLANK($B$6:$B$36)&lt;&gt;40,Z4&lt;&gt;""),COUNTIF(Z6:Z36,5),"")</f>
      </c>
      <c r="AA39" s="34">
        <f>IF(AND(COUNTBLANK($B$6:$B$36)&lt;&gt;40,AA4&lt;&gt;""),COUNTIF(AA6:AA36,5),"")</f>
      </c>
      <c r="AB39" s="34">
        <f>IF(AND(COUNTBLANK($B$6:$B$36)&lt;&gt;40,AB4&lt;&gt;""),COUNTIF(AB6:AB36,5),"")</f>
      </c>
      <c r="AC39" s="89" t="s">
        <v>15</v>
      </c>
      <c r="AD39" s="89"/>
      <c r="AE39" s="90">
        <f>((AD56-AD59)/AD56)*100%</f>
        <v>0.9333333333333333</v>
      </c>
    </row>
    <row r="40" spans="1:31" ht="9.75" customHeight="1">
      <c r="A40" s="19"/>
      <c r="B40" s="35" t="s">
        <v>25</v>
      </c>
      <c r="C40" s="41">
        <f aca="true" t="shared" si="17" ref="C40:P40">IF(AND(COUNTBLANK($B$6:$B$36)&lt;&gt;40,C4&lt;&gt;""),COUNTIF(C6:C36,9),"")</f>
        <v>0</v>
      </c>
      <c r="D40" s="41">
        <f t="shared" si="17"/>
        <v>3</v>
      </c>
      <c r="E40" s="41">
        <f t="shared" si="17"/>
        <v>1</v>
      </c>
      <c r="F40" s="41">
        <f t="shared" si="17"/>
        <v>24</v>
      </c>
      <c r="G40" s="41">
        <f t="shared" si="17"/>
        <v>0</v>
      </c>
      <c r="H40" s="41">
        <f t="shared" si="17"/>
        <v>1</v>
      </c>
      <c r="I40" s="41">
        <f t="shared" si="17"/>
        <v>1</v>
      </c>
      <c r="J40" s="41">
        <f t="shared" si="17"/>
        <v>15</v>
      </c>
      <c r="K40" s="41">
        <f t="shared" si="17"/>
        <v>15</v>
      </c>
      <c r="L40" s="41">
        <f t="shared" si="17"/>
        <v>11</v>
      </c>
      <c r="M40" s="41">
        <f t="shared" si="17"/>
        <v>3</v>
      </c>
      <c r="N40" s="41">
        <f t="shared" si="17"/>
        <v>4</v>
      </c>
      <c r="O40" s="41">
        <f>IF(AND(COUNTBLANK($B$6:$B$36)&lt;&gt;40,O4&lt;&gt;""),COUNTIF(O6:O36,9),"")</f>
        <v>12</v>
      </c>
      <c r="P40" s="41">
        <f t="shared" si="17"/>
        <v>5</v>
      </c>
      <c r="Q40" s="34"/>
      <c r="R40" s="91" t="s">
        <v>47</v>
      </c>
      <c r="S40" s="91"/>
      <c r="T40" s="91"/>
      <c r="U40" s="34"/>
      <c r="V40" s="81" t="s">
        <v>48</v>
      </c>
      <c r="W40" s="81"/>
      <c r="X40" s="81"/>
      <c r="Y40" s="81"/>
      <c r="Z40" s="34">
        <f>IF(AND(COUNTBLANK($B$6:$B$36)&lt;&gt;40,Z4&lt;&gt;""),COUNTIF(Z6:Z36,4),"")</f>
      </c>
      <c r="AA40" s="34">
        <f>IF(AND(COUNTBLANK($B$6:$B$36)&lt;&gt;40,AA4&lt;&gt;""),COUNTIF(AA6:AA36,4),"")</f>
      </c>
      <c r="AB40" s="34">
        <f>IF(AND(COUNTBLANK($B$6:$B$36)&lt;&gt;40,AB4&lt;&gt;""),COUNTIF(AB6:AB36,4),"")</f>
      </c>
      <c r="AC40" s="89"/>
      <c r="AD40" s="89"/>
      <c r="AE40" s="90"/>
    </row>
    <row r="41" spans="1:31" ht="9.75" customHeight="1">
      <c r="A41" s="19"/>
      <c r="B41" s="35" t="s">
        <v>26</v>
      </c>
      <c r="C41" s="41">
        <f aca="true" t="shared" si="18" ref="C41:P41">IF(AND(COUNTBLANK($B$6:$B$36)&lt;&gt;40,C4&lt;&gt;""),COUNTIF(C6:C36,8),"")</f>
        <v>2</v>
      </c>
      <c r="D41" s="41">
        <f t="shared" si="18"/>
        <v>9</v>
      </c>
      <c r="E41" s="41">
        <f t="shared" si="18"/>
        <v>2</v>
      </c>
      <c r="F41" s="41">
        <f t="shared" si="18"/>
        <v>4</v>
      </c>
      <c r="G41" s="41">
        <f t="shared" si="18"/>
        <v>5</v>
      </c>
      <c r="H41" s="41">
        <f t="shared" si="18"/>
        <v>3</v>
      </c>
      <c r="I41" s="41">
        <f t="shared" si="18"/>
        <v>3</v>
      </c>
      <c r="J41" s="41">
        <f t="shared" si="18"/>
        <v>6</v>
      </c>
      <c r="K41" s="41">
        <f t="shared" si="18"/>
        <v>8</v>
      </c>
      <c r="L41" s="41">
        <f t="shared" si="18"/>
        <v>14</v>
      </c>
      <c r="M41" s="41">
        <f t="shared" si="18"/>
        <v>1</v>
      </c>
      <c r="N41" s="41">
        <f t="shared" si="18"/>
        <v>9</v>
      </c>
      <c r="O41" s="41">
        <f>IF(AND(COUNTBLANK($B$6:$B$36)&lt;&gt;40,O4&lt;&gt;""),COUNTIF(O6:O36,8),"")</f>
        <v>3</v>
      </c>
      <c r="P41" s="41">
        <f t="shared" si="18"/>
        <v>6</v>
      </c>
      <c r="Q41" s="34"/>
      <c r="R41" s="34"/>
      <c r="S41" s="34"/>
      <c r="T41" s="34"/>
      <c r="U41" s="34"/>
      <c r="V41" s="34"/>
      <c r="W41" s="34"/>
      <c r="X41" s="34"/>
      <c r="Y41" s="34">
        <f>IF(AND(COUNTBLANK($B$6:$B$36)&lt;&gt;40,Y4&lt;&gt;""),COUNTIF(Y6:Y36,3),"")</f>
      </c>
      <c r="Z41" s="34">
        <f>IF(AND(COUNTBLANK($B$6:$B$36)&lt;&gt;40,Z4&lt;&gt;""),COUNTIF(Z6:Z36,3),"")</f>
      </c>
      <c r="AA41" s="34">
        <f>IF(AND(COUNTBLANK($B$6:$B$36)&lt;&gt;40,AA4&lt;&gt;""),COUNTIF(AA6:AA36,3),"")</f>
      </c>
      <c r="AB41" s="34">
        <f>IF(AND(COUNTBLANK($B$6:$B$36)&lt;&gt;40,AB4&lt;&gt;""),COUNTIF(AB6:AB36,3),"")</f>
      </c>
      <c r="AC41" s="93" t="s">
        <v>10</v>
      </c>
      <c r="AD41" s="93"/>
      <c r="AE41" s="94">
        <f>((AD54*AD56*6)-AC36)/(AD54*AD56*6)</f>
        <v>0.8484953703703704</v>
      </c>
    </row>
    <row r="42" spans="1:31" ht="9.75" customHeight="1">
      <c r="A42" s="19"/>
      <c r="B42" s="35" t="s">
        <v>27</v>
      </c>
      <c r="C42" s="41">
        <f aca="true" t="shared" si="19" ref="C42:P42">IF(AND(COUNTBLANK($B$6:$B$36)&lt;&gt;40,C4&lt;&gt;""),COUNTIF(C6:C36,7),"")</f>
        <v>6</v>
      </c>
      <c r="D42" s="41">
        <f t="shared" si="19"/>
        <v>8</v>
      </c>
      <c r="E42" s="41">
        <f t="shared" si="19"/>
        <v>11</v>
      </c>
      <c r="F42" s="41">
        <f t="shared" si="19"/>
        <v>0</v>
      </c>
      <c r="G42" s="41">
        <f t="shared" si="19"/>
        <v>15</v>
      </c>
      <c r="H42" s="41">
        <f t="shared" si="19"/>
        <v>6</v>
      </c>
      <c r="I42" s="41">
        <f t="shared" si="19"/>
        <v>4</v>
      </c>
      <c r="J42" s="41">
        <f t="shared" si="19"/>
        <v>3</v>
      </c>
      <c r="K42" s="41">
        <f t="shared" si="19"/>
        <v>5</v>
      </c>
      <c r="L42" s="41">
        <f t="shared" si="19"/>
        <v>3</v>
      </c>
      <c r="M42" s="41">
        <f t="shared" si="19"/>
        <v>8</v>
      </c>
      <c r="N42" s="41">
        <f t="shared" si="19"/>
        <v>9</v>
      </c>
      <c r="O42" s="41">
        <f>IF(AND(COUNTBLANK($B$6:$B$36)&lt;&gt;40,O4&lt;&gt;""),COUNTIF(O6:O36,7),"")</f>
        <v>2</v>
      </c>
      <c r="P42" s="41">
        <f t="shared" si="19"/>
        <v>6</v>
      </c>
      <c r="Q42" s="34"/>
      <c r="R42" s="81" t="s">
        <v>49</v>
      </c>
      <c r="S42" s="81"/>
      <c r="T42" s="81"/>
      <c r="U42" s="81"/>
      <c r="V42" s="81"/>
      <c r="W42" s="81"/>
      <c r="X42" s="81"/>
      <c r="Y42" s="96"/>
      <c r="Z42" s="34">
        <f>IF(AND(COUNTBLANK($B$6:$B$36)&lt;&gt;40,Z4&lt;&gt;""),COUNTIF(Z6:Z36,2),"")</f>
      </c>
      <c r="AA42" s="34">
        <f>IF(AND(COUNTBLANK($B$6:$B$36)&lt;&gt;40,AA4&lt;&gt;""),COUNTIF(AA6:AA36,2),"")</f>
      </c>
      <c r="AB42" s="34">
        <f>IF(AND(COUNTBLANK($B$6:$B$36)&lt;&gt;40,AB4&lt;&gt;""),COUNTIF(AB6:AB36,2),"")</f>
      </c>
      <c r="AC42" s="93"/>
      <c r="AD42" s="93"/>
      <c r="AE42" s="95"/>
    </row>
    <row r="43" spans="1:31" ht="9.75" customHeight="1">
      <c r="A43" s="19"/>
      <c r="B43" s="35" t="s">
        <v>28</v>
      </c>
      <c r="C43" s="41">
        <f aca="true" t="shared" si="20" ref="C43:P43">IF(AND(COUNTBLANK($B$6:$B$36)&lt;&gt;40,C4&lt;&gt;""),COUNTIF(C6:C36,6),"")</f>
        <v>10</v>
      </c>
      <c r="D43" s="41">
        <f t="shared" si="20"/>
        <v>6</v>
      </c>
      <c r="E43" s="41">
        <f t="shared" si="20"/>
        <v>9</v>
      </c>
      <c r="F43" s="41">
        <f t="shared" si="20"/>
        <v>1</v>
      </c>
      <c r="G43" s="41">
        <f t="shared" si="20"/>
        <v>9</v>
      </c>
      <c r="H43" s="41">
        <f t="shared" si="20"/>
        <v>7</v>
      </c>
      <c r="I43" s="41">
        <f t="shared" si="20"/>
        <v>6</v>
      </c>
      <c r="J43" s="41">
        <f t="shared" si="20"/>
        <v>2</v>
      </c>
      <c r="K43" s="41">
        <f t="shared" si="20"/>
        <v>2</v>
      </c>
      <c r="L43" s="41">
        <f t="shared" si="20"/>
        <v>1</v>
      </c>
      <c r="M43" s="41">
        <f t="shared" si="20"/>
        <v>13</v>
      </c>
      <c r="N43" s="41">
        <f t="shared" si="20"/>
        <v>6</v>
      </c>
      <c r="O43" s="41">
        <f>IF(AND(COUNTBLANK($B$6:$B$36)&lt;&gt;40,O4&lt;&gt;""),COUNTIF(O6:O36,6),"")</f>
        <v>0</v>
      </c>
      <c r="P43" s="41">
        <f t="shared" si="20"/>
        <v>7</v>
      </c>
      <c r="Q43" s="34"/>
      <c r="R43" s="36"/>
      <c r="S43" s="36"/>
      <c r="T43" s="36"/>
      <c r="U43" s="36"/>
      <c r="V43" s="36"/>
      <c r="W43" s="36"/>
      <c r="X43" s="37"/>
      <c r="Y43" s="36"/>
      <c r="Z43" s="34"/>
      <c r="AA43" s="34"/>
      <c r="AB43" s="34"/>
      <c r="AC43" s="93" t="s">
        <v>12</v>
      </c>
      <c r="AD43" s="93"/>
      <c r="AE43" s="97">
        <f>AD36/AD56</f>
        <v>0</v>
      </c>
    </row>
    <row r="44" spans="1:31" ht="9.75" customHeight="1">
      <c r="A44" s="19"/>
      <c r="B44" s="35" t="s">
        <v>29</v>
      </c>
      <c r="C44" s="41">
        <f aca="true" t="shared" si="21" ref="C44:P44">IF(AND(COUNTBLANK($B$6:$B$36)&lt;&gt;40,C4&lt;&gt;""),COUNTIF(C6:C36,5),"")</f>
        <v>8</v>
      </c>
      <c r="D44" s="41">
        <f t="shared" si="21"/>
        <v>2</v>
      </c>
      <c r="E44" s="41">
        <f t="shared" si="21"/>
        <v>4</v>
      </c>
      <c r="F44" s="41">
        <f t="shared" si="21"/>
        <v>1</v>
      </c>
      <c r="G44" s="41">
        <f t="shared" si="21"/>
        <v>1</v>
      </c>
      <c r="H44" s="41">
        <f t="shared" si="21"/>
        <v>6</v>
      </c>
      <c r="I44" s="41">
        <f t="shared" si="21"/>
        <v>8</v>
      </c>
      <c r="J44" s="41">
        <f t="shared" si="21"/>
        <v>0</v>
      </c>
      <c r="K44" s="41">
        <f t="shared" si="21"/>
        <v>0</v>
      </c>
      <c r="L44" s="41">
        <f t="shared" si="21"/>
        <v>1</v>
      </c>
      <c r="M44" s="41">
        <f t="shared" si="21"/>
        <v>3</v>
      </c>
      <c r="N44" s="41">
        <f t="shared" si="21"/>
        <v>2</v>
      </c>
      <c r="O44" s="41">
        <f>IF(AND(COUNTBLANK($B$6:$B$36)&lt;&gt;40,O4&lt;&gt;""),COUNTIF(O6:O36,5),"")</f>
        <v>0</v>
      </c>
      <c r="P44" s="41">
        <f t="shared" si="21"/>
        <v>1</v>
      </c>
      <c r="Q44" s="34"/>
      <c r="R44" s="81" t="s">
        <v>49</v>
      </c>
      <c r="S44" s="81"/>
      <c r="T44" s="81"/>
      <c r="U44" s="81"/>
      <c r="V44" s="81"/>
      <c r="W44" s="81"/>
      <c r="X44" s="81"/>
      <c r="Y44" s="81"/>
      <c r="Z44" s="34"/>
      <c r="AA44" s="34"/>
      <c r="AB44" s="34"/>
      <c r="AC44" s="93"/>
      <c r="AD44" s="93"/>
      <c r="AE44" s="95"/>
    </row>
    <row r="45" spans="1:31" ht="9.75" customHeight="1">
      <c r="A45" s="19"/>
      <c r="B45" s="35" t="s">
        <v>30</v>
      </c>
      <c r="C45" s="41">
        <f aca="true" t="shared" si="22" ref="C45:P45">IF(AND(COUNTBLANK($B$6:$B$36)&lt;&gt;40,C4&lt;&gt;""),COUNTIF(C6:C36,4),"")</f>
        <v>2</v>
      </c>
      <c r="D45" s="41">
        <f t="shared" si="22"/>
        <v>2</v>
      </c>
      <c r="E45" s="41">
        <f t="shared" si="22"/>
        <v>1</v>
      </c>
      <c r="F45" s="41">
        <f t="shared" si="22"/>
        <v>0</v>
      </c>
      <c r="G45" s="41">
        <f t="shared" si="22"/>
        <v>0</v>
      </c>
      <c r="H45" s="41">
        <f t="shared" si="22"/>
        <v>1</v>
      </c>
      <c r="I45" s="41">
        <f t="shared" si="22"/>
        <v>7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1">
        <f t="shared" si="22"/>
        <v>2</v>
      </c>
      <c r="N45" s="41">
        <f t="shared" si="22"/>
        <v>0</v>
      </c>
      <c r="O45" s="41">
        <f>IF(AND(COUNTBLANK($B$6:$B$36)&lt;&gt;40,O4&lt;&gt;""),COUNTIF(O6:O36,4),"")</f>
        <v>0</v>
      </c>
      <c r="P45" s="41">
        <f t="shared" si="22"/>
        <v>2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17"/>
      <c r="AD45" s="16"/>
      <c r="AE45" s="14"/>
    </row>
    <row r="46" spans="1:31" ht="9.75" customHeight="1">
      <c r="A46" s="19"/>
      <c r="B46" s="35" t="s">
        <v>31</v>
      </c>
      <c r="C46" s="42">
        <f aca="true" t="shared" si="23" ref="C46:P46">IF(AND(COUNTBLANK($B$6:$B$36)&lt;&gt;40,C4&lt;&gt;""),COUNTIF(C6:C36,3),"")</f>
        <v>2</v>
      </c>
      <c r="D46" s="42">
        <f t="shared" si="23"/>
        <v>0</v>
      </c>
      <c r="E46" s="42">
        <f t="shared" si="23"/>
        <v>2</v>
      </c>
      <c r="F46" s="42">
        <f t="shared" si="23"/>
        <v>0</v>
      </c>
      <c r="G46" s="42">
        <f t="shared" si="23"/>
        <v>0</v>
      </c>
      <c r="H46" s="42">
        <f t="shared" si="23"/>
        <v>6</v>
      </c>
      <c r="I46" s="42">
        <f t="shared" si="23"/>
        <v>1</v>
      </c>
      <c r="J46" s="42">
        <f t="shared" si="23"/>
        <v>0</v>
      </c>
      <c r="K46" s="42">
        <f t="shared" si="23"/>
        <v>0</v>
      </c>
      <c r="L46" s="42">
        <f t="shared" si="23"/>
        <v>0</v>
      </c>
      <c r="M46" s="42">
        <f t="shared" si="23"/>
        <v>0</v>
      </c>
      <c r="N46" s="42">
        <f t="shared" si="23"/>
        <v>0</v>
      </c>
      <c r="O46" s="42">
        <f>IF(AND(COUNTBLANK($B$6:$B$36)&lt;&gt;40,O4&lt;&gt;""),COUNTIF(O6:O36,3),"")</f>
        <v>0</v>
      </c>
      <c r="P46" s="42">
        <f t="shared" si="23"/>
        <v>1</v>
      </c>
      <c r="Q46" s="34"/>
      <c r="R46" s="34"/>
      <c r="S46" s="34"/>
      <c r="T46" s="34"/>
      <c r="U46" s="34"/>
      <c r="V46" s="82" t="s">
        <v>43</v>
      </c>
      <c r="W46" s="83"/>
      <c r="X46" s="83"/>
      <c r="Y46" s="83"/>
      <c r="Z46" s="83"/>
      <c r="AA46" s="83"/>
      <c r="AB46" s="83"/>
      <c r="AC46" s="33"/>
      <c r="AD46" s="32"/>
      <c r="AE46" s="92" t="s">
        <v>106</v>
      </c>
    </row>
    <row r="47" spans="1:31" ht="9" customHeight="1">
      <c r="A47" s="19"/>
      <c r="B47" s="35" t="s">
        <v>32</v>
      </c>
      <c r="C47" s="42">
        <f aca="true" t="shared" si="24" ref="C47:P47">IF(AND(COUNTBLANK($B$6:$B$36)&lt;&gt;40,C4&lt;&gt;""),COUNTIF(C6:C36,2),"")</f>
        <v>0</v>
      </c>
      <c r="D47" s="42">
        <f t="shared" si="24"/>
        <v>0</v>
      </c>
      <c r="E47" s="42">
        <f t="shared" si="24"/>
        <v>0</v>
      </c>
      <c r="F47" s="42">
        <f t="shared" si="24"/>
        <v>0</v>
      </c>
      <c r="G47" s="42">
        <f t="shared" si="24"/>
        <v>0</v>
      </c>
      <c r="H47" s="42">
        <f t="shared" si="24"/>
        <v>0</v>
      </c>
      <c r="I47" s="42">
        <f t="shared" si="24"/>
        <v>0</v>
      </c>
      <c r="J47" s="42">
        <f t="shared" si="24"/>
        <v>0</v>
      </c>
      <c r="K47" s="42">
        <f t="shared" si="24"/>
        <v>0</v>
      </c>
      <c r="L47" s="42">
        <f t="shared" si="24"/>
        <v>0</v>
      </c>
      <c r="M47" s="42">
        <f t="shared" si="24"/>
        <v>0</v>
      </c>
      <c r="N47" s="42">
        <f t="shared" si="24"/>
        <v>0</v>
      </c>
      <c r="O47" s="42">
        <f>IF(AND(COUNTBLANK($B$6:$B$36)&lt;&gt;40,O4&lt;&gt;""),COUNTIF(O6:O36,2),"")</f>
        <v>0</v>
      </c>
      <c r="P47" s="42">
        <f t="shared" si="24"/>
        <v>2</v>
      </c>
      <c r="Q47" s="34"/>
      <c r="R47" s="34"/>
      <c r="S47" s="34"/>
      <c r="T47" s="34"/>
      <c r="U47" s="34"/>
      <c r="V47" s="83"/>
      <c r="W47" s="83"/>
      <c r="X47" s="83"/>
      <c r="Y47" s="83"/>
      <c r="Z47" s="83"/>
      <c r="AA47" s="83"/>
      <c r="AB47" s="83"/>
      <c r="AC47" s="82" t="s">
        <v>50</v>
      </c>
      <c r="AD47" s="83"/>
      <c r="AE47" s="92"/>
    </row>
    <row r="48" spans="1:31" ht="9" customHeight="1">
      <c r="A48" s="19"/>
      <c r="B48" s="35" t="s">
        <v>33</v>
      </c>
      <c r="C48" s="42">
        <f aca="true" t="shared" si="25" ref="C48:P48">IF(AND(COUNTBLANK($B$6:$B$36)&lt;&gt;40,C4&lt;&gt;""),COUNTIF(C6:C36,1),"")</f>
        <v>0</v>
      </c>
      <c r="D48" s="42">
        <f t="shared" si="25"/>
        <v>0</v>
      </c>
      <c r="E48" s="42">
        <f t="shared" si="25"/>
        <v>0</v>
      </c>
      <c r="F48" s="42">
        <f>IF(AND(COUNTBLANK($B$6:$B$36)&lt;&gt;40,F4&lt;&gt;""),COUNTIF(F6:F36,1),"")</f>
        <v>0</v>
      </c>
      <c r="G48" s="42">
        <f t="shared" si="25"/>
        <v>0</v>
      </c>
      <c r="H48" s="42">
        <f t="shared" si="25"/>
        <v>0</v>
      </c>
      <c r="I48" s="42">
        <f t="shared" si="25"/>
        <v>0</v>
      </c>
      <c r="J48" s="42">
        <f t="shared" si="25"/>
        <v>0</v>
      </c>
      <c r="K48" s="42">
        <f t="shared" si="25"/>
        <v>0</v>
      </c>
      <c r="L48" s="42">
        <f t="shared" si="25"/>
        <v>0</v>
      </c>
      <c r="M48" s="42">
        <f t="shared" si="25"/>
        <v>0</v>
      </c>
      <c r="N48" s="42">
        <f t="shared" si="25"/>
        <v>0</v>
      </c>
      <c r="O48" s="42">
        <f>IF(AND(COUNTBLANK($B$6:$B$36)&lt;&gt;40,O4&lt;&gt;""),COUNTIF(O6:O36,1),"")</f>
        <v>0</v>
      </c>
      <c r="P48" s="42">
        <f t="shared" si="25"/>
        <v>0</v>
      </c>
      <c r="Q48" s="34"/>
      <c r="R48" s="34"/>
      <c r="S48" s="34"/>
      <c r="T48" s="34"/>
      <c r="U48" s="34"/>
      <c r="V48" s="82" t="s">
        <v>46</v>
      </c>
      <c r="W48" s="83"/>
      <c r="X48" s="83"/>
      <c r="Y48" s="83"/>
      <c r="Z48" s="83"/>
      <c r="AA48" s="83"/>
      <c r="AB48" s="83"/>
      <c r="AC48" s="18"/>
      <c r="AD48" s="18"/>
      <c r="AE48" s="92" t="s">
        <v>107</v>
      </c>
    </row>
    <row r="49" spans="1:31" ht="9" customHeight="1">
      <c r="A49" s="19"/>
      <c r="B49" s="35" t="s">
        <v>34</v>
      </c>
      <c r="C49" s="42">
        <f aca="true" t="shared" si="26" ref="C49:P49">IF(AND(COUNTBLANK($B$6:$B$36)&lt;&gt;40,C4&lt;&gt;""),COUNTIF(C6:C36,0),"")</f>
        <v>0</v>
      </c>
      <c r="D49" s="42">
        <f t="shared" si="26"/>
        <v>0</v>
      </c>
      <c r="E49" s="42">
        <f t="shared" si="26"/>
        <v>0</v>
      </c>
      <c r="F49" s="42">
        <f t="shared" si="26"/>
        <v>0</v>
      </c>
      <c r="G49" s="42">
        <f t="shared" si="26"/>
        <v>0</v>
      </c>
      <c r="H49" s="42">
        <f t="shared" si="26"/>
        <v>0</v>
      </c>
      <c r="I49" s="42">
        <f t="shared" si="26"/>
        <v>0</v>
      </c>
      <c r="J49" s="42">
        <f t="shared" si="26"/>
        <v>0</v>
      </c>
      <c r="K49" s="42">
        <f t="shared" si="26"/>
        <v>0</v>
      </c>
      <c r="L49" s="42">
        <f t="shared" si="26"/>
        <v>0</v>
      </c>
      <c r="M49" s="42">
        <f t="shared" si="26"/>
        <v>0</v>
      </c>
      <c r="N49" s="42">
        <f t="shared" si="26"/>
        <v>0</v>
      </c>
      <c r="O49" s="42">
        <f>IF(AND(COUNTBLANK($B$6:$B$36)&lt;&gt;40,O4&lt;&gt;""),COUNTIF(O6:O36,0),"")</f>
        <v>0</v>
      </c>
      <c r="P49" s="42">
        <f t="shared" si="26"/>
        <v>0</v>
      </c>
      <c r="Q49" s="34"/>
      <c r="R49" s="34"/>
      <c r="S49" s="34"/>
      <c r="T49" s="34"/>
      <c r="U49" s="34"/>
      <c r="V49" s="83"/>
      <c r="W49" s="83"/>
      <c r="X49" s="83"/>
      <c r="Y49" s="83"/>
      <c r="Z49" s="83"/>
      <c r="AA49" s="83"/>
      <c r="AB49" s="83"/>
      <c r="AC49" s="82" t="s">
        <v>50</v>
      </c>
      <c r="AD49" s="83"/>
      <c r="AE49" s="92"/>
    </row>
    <row r="50" spans="1:31" ht="12.75">
      <c r="A50" s="19"/>
      <c r="B50" s="35" t="s">
        <v>35</v>
      </c>
      <c r="C50" s="43">
        <f aca="true" t="shared" si="27" ref="C50:P50">IF(AND(COUNTBLANK($B$6:$B$36)&lt;&gt;40,C4&lt;&gt;""),COUNTBLANK(C6:C36)-COUNTBLANK($B$6:$B$36),"")+COUNTIF(C6:C35,"н/а")</f>
        <v>0</v>
      </c>
      <c r="D50" s="43">
        <f t="shared" si="27"/>
        <v>0</v>
      </c>
      <c r="E50" s="43">
        <f t="shared" si="27"/>
        <v>0</v>
      </c>
      <c r="F50" s="43">
        <f t="shared" si="27"/>
        <v>0</v>
      </c>
      <c r="G50" s="43">
        <f t="shared" si="27"/>
        <v>0</v>
      </c>
      <c r="H50" s="43">
        <f t="shared" si="27"/>
        <v>0</v>
      </c>
      <c r="I50" s="43">
        <f t="shared" si="27"/>
        <v>0</v>
      </c>
      <c r="J50" s="43">
        <f t="shared" si="27"/>
        <v>0</v>
      </c>
      <c r="K50" s="43">
        <f t="shared" si="27"/>
        <v>0</v>
      </c>
      <c r="L50" s="43">
        <f t="shared" si="27"/>
        <v>0</v>
      </c>
      <c r="M50" s="43">
        <f t="shared" si="27"/>
        <v>0</v>
      </c>
      <c r="N50" s="43">
        <f t="shared" si="27"/>
        <v>0</v>
      </c>
      <c r="O50" s="43">
        <f>IF(AND(COUNTBLANK($B$6:$B$36)&lt;&gt;40,O4&lt;&gt;""),COUNTBLANK(O6:O36)-COUNTBLANK($B$6:$B$36),"")+COUNTIF(O6:O35,"н/а")</f>
        <v>0</v>
      </c>
      <c r="P50" s="43">
        <f t="shared" si="27"/>
        <v>0</v>
      </c>
      <c r="Q50" s="34"/>
      <c r="R50" s="34"/>
      <c r="S50" s="34"/>
      <c r="T50" s="34"/>
      <c r="U50" s="34"/>
      <c r="V50" s="34"/>
      <c r="W50" s="34"/>
      <c r="X50" s="34"/>
      <c r="Y50" s="34">
        <f>IF(AND(COUNTBLANK($B$6:$B$36)&lt;&gt;40,Y4&lt;&gt;""),COUNTBLANK(Y6:Y36)-COUNTBLANK($B$6:$B$36),"")</f>
      </c>
      <c r="Z50" s="34">
        <f>IF(AND(COUNTBLANK($B$6:$B$36)&lt;&gt;40,Z4&lt;&gt;""),COUNTBLANK(Z6:Z36)-COUNTBLANK($B$6:$B$36),"")</f>
      </c>
      <c r="AA50" s="34">
        <f>IF(AND(COUNTBLANK($B$6:$B$36)&lt;&gt;40,AA4&lt;&gt;""),COUNTBLANK(AA6:AA36)-COUNTBLANK($B$6:$B$36),"")</f>
      </c>
      <c r="AB50" s="34">
        <f>IF(AND(COUNTBLANK($B$6:$B$36)&lt;&gt;40,AB4&lt;&gt;""),COUNTBLANK(AB6:AB36)-COUNTBLANK($B$6:$B$36),"")</f>
      </c>
      <c r="AC50" s="18"/>
      <c r="AD50" s="18"/>
      <c r="AE50" s="17"/>
    </row>
    <row r="51" spans="2:31" ht="12.75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18"/>
      <c r="AD51" s="18"/>
      <c r="AE51" s="17"/>
    </row>
    <row r="53" ht="12.75">
      <c r="AD53" s="38" t="s">
        <v>52</v>
      </c>
    </row>
    <row r="54" ht="12.75">
      <c r="AD54" s="40">
        <v>48</v>
      </c>
    </row>
    <row r="56" spans="25:30" ht="12.75">
      <c r="Y56" s="38" t="s">
        <v>51</v>
      </c>
      <c r="AD56" s="40">
        <f>A35</f>
        <v>30</v>
      </c>
    </row>
    <row r="57" ht="12.75">
      <c r="Y57" s="38" t="s">
        <v>15</v>
      </c>
    </row>
    <row r="59" spans="25:30" ht="12.75">
      <c r="Y59" s="38" t="s">
        <v>56</v>
      </c>
      <c r="AD59">
        <f>COUNTIF(AF6:AF35,"&gt;0")</f>
        <v>2</v>
      </c>
    </row>
    <row r="60" ht="12.75">
      <c r="Y60" s="39" t="s">
        <v>15</v>
      </c>
    </row>
    <row r="63" spans="25:30" ht="12.75">
      <c r="Y63" s="38" t="s">
        <v>56</v>
      </c>
      <c r="AD63">
        <f>COUNTIF(AG6:AG35,"&gt;0")</f>
        <v>8</v>
      </c>
    </row>
    <row r="64" ht="12.75">
      <c r="Y64" s="39" t="s">
        <v>15</v>
      </c>
    </row>
  </sheetData>
  <sheetProtection/>
  <mergeCells count="28">
    <mergeCell ref="AE46:AE47"/>
    <mergeCell ref="AC47:AD47"/>
    <mergeCell ref="AC41:AD42"/>
    <mergeCell ref="AE41:AE42"/>
    <mergeCell ref="R42:Y42"/>
    <mergeCell ref="V48:AB49"/>
    <mergeCell ref="AE48:AE49"/>
    <mergeCell ref="AC49:AD49"/>
    <mergeCell ref="AC43:AD44"/>
    <mergeCell ref="AE43:AE44"/>
    <mergeCell ref="R44:Y44"/>
    <mergeCell ref="V46:AB47"/>
    <mergeCell ref="A37:B37"/>
    <mergeCell ref="C37:AE37"/>
    <mergeCell ref="C3:P3"/>
    <mergeCell ref="Q3:AB3"/>
    <mergeCell ref="AC39:AD40"/>
    <mergeCell ref="AE39:AE40"/>
    <mergeCell ref="R40:T40"/>
    <mergeCell ref="V40:Y40"/>
    <mergeCell ref="B1:AB1"/>
    <mergeCell ref="A3:A5"/>
    <mergeCell ref="B3:B5"/>
    <mergeCell ref="AC3:AD3"/>
    <mergeCell ref="AE3:AE5"/>
    <mergeCell ref="Q4:AB4"/>
    <mergeCell ref="AC4:AD4"/>
    <mergeCell ref="C5:P5"/>
  </mergeCells>
  <conditionalFormatting sqref="AE6:AE35">
    <cfRule type="dataBar" priority="10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{f8241ff4-e3b0-49fd-9783-fd9c85e0989a}</x14:id>
        </ext>
      </extLst>
    </cfRule>
  </conditionalFormatting>
  <conditionalFormatting sqref="AE6:AE35">
    <cfRule type="dataBar" priority="11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{df3a1f93-9b8a-4011-b3fc-bc1909bfc791}</x14:id>
        </ext>
      </extLst>
    </cfRule>
  </conditionalFormatting>
  <conditionalFormatting sqref="AC6:AC35">
    <cfRule type="dataBar" priority="6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{c30a9173-0eeb-4b15-8a2f-c940feb54d50}</x14:id>
        </ext>
      </extLst>
    </cfRule>
  </conditionalFormatting>
  <conditionalFormatting sqref="AD6:AD35">
    <cfRule type="cellIs" priority="4" dxfId="4" operator="greaterThan">
      <formula>0</formula>
    </cfRule>
  </conditionalFormatting>
  <conditionalFormatting sqref="AD6:AD35">
    <cfRule type="cellIs" priority="1" dxfId="5" operator="greaterThan">
      <formula>0</formula>
    </cfRule>
    <cfRule type="cellIs" priority="2" dxfId="5" operator="greaterThan">
      <formula>0</formula>
    </cfRule>
    <cfRule type="cellIs" priority="3" dxfId="5" operator="greaterThan">
      <formula>0</formula>
    </cfRule>
  </conditionalFormatting>
  <conditionalFormatting sqref="AD6:AD35">
    <cfRule type="dataBar" priority="5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{c2441667-4463-4ccb-b02f-7b81af9d976b}</x14:id>
        </ext>
      </extLst>
    </cfRule>
  </conditionalFormatting>
  <printOptions/>
  <pageMargins left="0.3993055555555556" right="0.10416666666666667" top="0.1968503937007874" bottom="0.1968503937007874" header="0.11811023622047245" footer="0.11811023622047245"/>
  <pageSetup horizontalDpi="300" verticalDpi="3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241ff4-e3b0-49fd-9783-fd9c85e098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AE6:AE35</xm:sqref>
        </x14:conditionalFormatting>
        <x14:conditionalFormatting xmlns:xm="http://schemas.microsoft.com/office/excel/2006/main">
          <x14:cfRule type="dataBar" id="{df3a1f93-9b8a-4011-b3fc-bc1909bfc7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AE6:AE35</xm:sqref>
        </x14:conditionalFormatting>
        <x14:conditionalFormatting xmlns:xm="http://schemas.microsoft.com/office/excel/2006/main">
          <x14:cfRule type="dataBar" id="{c30a9173-0eeb-4b15-8a2f-c940feb54d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AC6:AC35</xm:sqref>
        </x14:conditionalFormatting>
        <x14:conditionalFormatting xmlns:xm="http://schemas.microsoft.com/office/excel/2006/main">
          <x14:cfRule type="dataBar" id="{c2441667-4463-4ccb-b02f-7b81af9d97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AD6:AD35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1" sqref="A1:AE1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98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ht="0.75" customHeight="1"/>
    <row r="3" spans="1:17" ht="18" customHeight="1">
      <c r="A3" s="100" t="s">
        <v>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9.5" customHeight="1">
      <c r="A4" s="107" t="s">
        <v>14</v>
      </c>
      <c r="B4" s="102" t="s">
        <v>39</v>
      </c>
      <c r="C4" s="102" t="s">
        <v>45</v>
      </c>
      <c r="D4" s="105" t="s">
        <v>15</v>
      </c>
      <c r="E4" s="111"/>
      <c r="F4" s="111"/>
      <c r="G4" s="111"/>
      <c r="H4" s="111"/>
      <c r="I4" s="111"/>
      <c r="J4" s="111"/>
      <c r="K4" s="106"/>
      <c r="L4" s="102" t="s">
        <v>20</v>
      </c>
      <c r="M4" s="102" t="s">
        <v>21</v>
      </c>
      <c r="N4" s="105" t="s">
        <v>40</v>
      </c>
      <c r="O4" s="106"/>
      <c r="P4" s="102" t="s">
        <v>22</v>
      </c>
      <c r="Q4" s="102" t="s">
        <v>19</v>
      </c>
    </row>
    <row r="5" spans="1:17" ht="15" customHeight="1">
      <c r="A5" s="108"/>
      <c r="B5" s="103"/>
      <c r="C5" s="103"/>
      <c r="D5" s="105" t="s">
        <v>36</v>
      </c>
      <c r="E5" s="106"/>
      <c r="F5" s="105" t="s">
        <v>58</v>
      </c>
      <c r="G5" s="106"/>
      <c r="H5" s="105" t="s">
        <v>59</v>
      </c>
      <c r="I5" s="106"/>
      <c r="J5" s="105" t="s">
        <v>37</v>
      </c>
      <c r="K5" s="106"/>
      <c r="L5" s="103"/>
      <c r="M5" s="103"/>
      <c r="N5" s="102" t="s">
        <v>18</v>
      </c>
      <c r="O5" s="102" t="s">
        <v>42</v>
      </c>
      <c r="P5" s="103"/>
      <c r="Q5" s="103"/>
    </row>
    <row r="6" spans="1:17" ht="27" customHeight="1">
      <c r="A6" s="109"/>
      <c r="B6" s="104"/>
      <c r="C6" s="104"/>
      <c r="D6" s="21" t="s">
        <v>16</v>
      </c>
      <c r="E6" s="21" t="s">
        <v>17</v>
      </c>
      <c r="F6" s="21" t="s">
        <v>16</v>
      </c>
      <c r="G6" s="21" t="s">
        <v>17</v>
      </c>
      <c r="H6" s="21" t="s">
        <v>16</v>
      </c>
      <c r="I6" s="21" t="s">
        <v>17</v>
      </c>
      <c r="J6" s="21" t="s">
        <v>16</v>
      </c>
      <c r="K6" s="21" t="s">
        <v>17</v>
      </c>
      <c r="L6" s="104"/>
      <c r="M6" s="104"/>
      <c r="N6" s="104"/>
      <c r="O6" s="104"/>
      <c r="P6" s="104"/>
      <c r="Q6" s="104"/>
    </row>
    <row r="7" spans="1:17" ht="15" customHeight="1">
      <c r="A7" s="44" t="s">
        <v>62</v>
      </c>
      <c r="B7" s="22">
        <f>'АТП-11'!AA52</f>
        <v>0</v>
      </c>
      <c r="C7" s="22">
        <f>'АТП-11'!AA52</f>
        <v>0</v>
      </c>
      <c r="D7" s="22" t="e">
        <f>DCOUNTA('АТП-11'!B5:Y31,'АТП-11'!B3,'Ввод данных2'!D4:L5)</f>
        <v>#VALUE!</v>
      </c>
      <c r="E7" s="23" t="e">
        <f>D7/B7</f>
        <v>#VALUE!</v>
      </c>
      <c r="F7" s="22" t="e">
        <f>DCOUNTA('АТП-11'!B5:Y31,'АТП-11'!B3,'Ввод данных2'!F4:L5)-D7</f>
        <v>#VALUE!</v>
      </c>
      <c r="G7" s="23" t="e">
        <f>F7/B7</f>
        <v>#VALUE!</v>
      </c>
      <c r="H7" s="22" t="e">
        <f>DCOUNTA('АТП-11'!B5:Y31,'АТП-11'!B3,'Ввод данных2'!I4:L5)-D7-F7</f>
        <v>#VALUE!</v>
      </c>
      <c r="I7" s="23" t="e">
        <f>H7/B7</f>
        <v>#VALUE!</v>
      </c>
      <c r="J7" s="22" t="e">
        <f>B7-H7-F7-D7</f>
        <v>#VALUE!</v>
      </c>
      <c r="K7" s="23" t="e">
        <f>J7/B7</f>
        <v>#VALUE!</v>
      </c>
      <c r="L7" s="23">
        <f>'АТП-11'!AB35</f>
        <v>0</v>
      </c>
      <c r="M7" s="23" t="e">
        <f>((B7-'АТП-11'!AA59)/B7)*100%</f>
        <v>#DIV/0!</v>
      </c>
      <c r="N7" s="22">
        <f>('АТП-11'!Z31)</f>
        <v>0</v>
      </c>
      <c r="O7" s="22">
        <f>('АТП-11'!AA31)</f>
        <v>0</v>
      </c>
      <c r="P7" s="23">
        <f>'АТП-11'!AB37</f>
        <v>0</v>
      </c>
      <c r="Q7" s="29">
        <f>'АТП-11'!AB39</f>
      </c>
    </row>
    <row r="8" spans="1:17" ht="15" customHeight="1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" customHeight="1">
      <c r="A9" s="25" t="s">
        <v>41</v>
      </c>
      <c r="B9" s="26">
        <f>SUM(B7:B8)</f>
        <v>0</v>
      </c>
      <c r="C9" s="22">
        <f>SUM(C7:C8)</f>
        <v>0</v>
      </c>
      <c r="D9" s="26" t="e">
        <f>SUM(D7:D8)</f>
        <v>#VALUE!</v>
      </c>
      <c r="E9" s="23" t="e">
        <f>AVERAGE(E7:E8)</f>
        <v>#VALUE!</v>
      </c>
      <c r="F9" s="27" t="e">
        <f>SUM(F7:F8)</f>
        <v>#VALUE!</v>
      </c>
      <c r="G9" s="23" t="e">
        <f>AVERAGE(G7:G8)</f>
        <v>#VALUE!</v>
      </c>
      <c r="H9" s="26" t="e">
        <f>SUM(H7:H8)</f>
        <v>#VALUE!</v>
      </c>
      <c r="I9" s="23" t="e">
        <f>AVERAGE(I7:I8)</f>
        <v>#VALUE!</v>
      </c>
      <c r="J9" s="26" t="e">
        <f>SUM(J7:J8)</f>
        <v>#VALUE!</v>
      </c>
      <c r="K9" s="23" t="e">
        <f>AVERAGE(K7:K8)</f>
        <v>#VALUE!</v>
      </c>
      <c r="L9" s="23">
        <f>AVERAGE(L7:L8)</f>
        <v>0</v>
      </c>
      <c r="M9" s="23" t="e">
        <f>AVERAGE(M7:M8)</f>
        <v>#DIV/0!</v>
      </c>
      <c r="N9" s="28">
        <f>SUM(N7:N8)</f>
        <v>0</v>
      </c>
      <c r="O9" s="26">
        <f>SUM(O7:O8)</f>
        <v>0</v>
      </c>
      <c r="P9" s="23">
        <f>AVERAGE(P7:P8)</f>
        <v>0</v>
      </c>
      <c r="Q9" s="30" t="e">
        <f>AVERAGE(Q7:Q8)</f>
        <v>#DIV/0!</v>
      </c>
    </row>
    <row r="10" spans="1:17" ht="15" customHeight="1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5" customHeight="1">
      <c r="A11" s="2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7.25" customHeight="1">
      <c r="A14" s="110" t="s">
        <v>61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53" t="s">
        <v>60</v>
      </c>
      <c r="N14" s="53"/>
      <c r="O14" s="53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8">
    <mergeCell ref="A14:L14"/>
    <mergeCell ref="P4:P6"/>
    <mergeCell ref="Q4:Q6"/>
    <mergeCell ref="D4:K4"/>
    <mergeCell ref="D5:E5"/>
    <mergeCell ref="F5:G5"/>
    <mergeCell ref="H5:I5"/>
    <mergeCell ref="J5:K5"/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2" t="s">
        <v>13</v>
      </c>
      <c r="C5" s="113"/>
      <c r="D5" s="113"/>
      <c r="E5" s="7"/>
    </row>
    <row r="6" ht="13.5" thickBot="1"/>
    <row r="7" spans="2:6" ht="44.25" customHeight="1">
      <c r="B7" s="1" t="s">
        <v>5</v>
      </c>
      <c r="C7" s="2" t="s">
        <v>6</v>
      </c>
      <c r="D7" s="2" t="s">
        <v>7</v>
      </c>
      <c r="E7" s="2" t="s">
        <v>8</v>
      </c>
      <c r="F7" s="3" t="s">
        <v>9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2024-04-03T09:31:29Z</cp:lastPrinted>
  <dcterms:created xsi:type="dcterms:W3CDTF">2001-07-28T00:43:23Z</dcterms:created>
  <dcterms:modified xsi:type="dcterms:W3CDTF">2024-04-03T14:17:57Z</dcterms:modified>
  <cp:category/>
  <cp:version/>
  <cp:contentType/>
  <cp:contentStatus/>
</cp:coreProperties>
</file>