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ПР-3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<sst xmlns="http://schemas.openxmlformats.org/spreadsheetml/2006/main" count="118" uniqueCount="102">
  <si>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</si>
  <si>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</si>
  <si>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</si>
  <si>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</si>
  <si>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</si>
  <si>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</si>
  <si>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</si>
  <si>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</si>
  <si>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</si>
  <si>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</si>
  <si>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</si>
  <si>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</si>
  <si>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</si>
  <si>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</si>
  <si>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</si>
  <si>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</si>
  <si>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</si>
  <si>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</si>
  <si>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</si>
  <si>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</si>
  <si>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</si>
  <si>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</si>
  <si>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</si>
  <si>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</si>
  <si>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</si>
  <si>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</si>
  <si>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</si>
  <si>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</si>
  <si>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</si>
  <si>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</si>
  <si>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</si>
  <si>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</si>
  <si>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</si>
  <si>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</si>
  <si>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</si>
  <si>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</si>
  <si>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</si>
  <si>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</si>
  <si>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</si>
  <si>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</si>
  <si>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</si>
  <si>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</si>
  <si>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</si>
  <si>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</si>
  <si>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</si>
  <si>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</si>
  <si>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</si>
  <si>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</si>
  <si>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</si>
  <si>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</si>
  <si>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</si>
  <si>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</si>
  <si>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</si>
  <si>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</si>
  <si>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</si>
  <si>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</si>
  <si>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</si>
  <si>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</si>
  <si>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</si>
  <si>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</si>
  <si>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>Зав. отделением             __________________________</t>
  </si>
  <si>
    <t>Бабуров Иван Александрович</t>
  </si>
  <si>
    <t>Булгак Егор Семёнович</t>
  </si>
  <si>
    <t>Виноградов Никита Игоревич</t>
  </si>
  <si>
    <t>Гончаров Александр Олегович</t>
  </si>
  <si>
    <t>Денисенко Павел Дмитриевич</t>
  </si>
  <si>
    <t>Дригов Борис Александрович</t>
  </si>
  <si>
    <t>Емшанов Юрий Михайлович</t>
  </si>
  <si>
    <t>Калиниченко Александр Дмитриевич</t>
  </si>
  <si>
    <t>Камко Кирилл Вячеславович</t>
  </si>
  <si>
    <t>Кобрик Тимофей Андреевич</t>
  </si>
  <si>
    <t>Колотов Илья Викторович</t>
  </si>
  <si>
    <t>Коцур Андрей Петрович</t>
  </si>
  <si>
    <t>Макеев Антон Дмитриевич</t>
  </si>
  <si>
    <t>Мельник Дмитрий Андреевич</t>
  </si>
  <si>
    <t>Нагорный Кирилл Андреевич</t>
  </si>
  <si>
    <t>Науменко Илья Васильевич</t>
  </si>
  <si>
    <t>Никонович Алексей Леонидович</t>
  </si>
  <si>
    <t>Помочтов Артемий Константинович</t>
  </si>
  <si>
    <t>Романов Никита Артёмович</t>
  </si>
  <si>
    <t>Рубанов Евгений Геннадьевич</t>
  </si>
  <si>
    <t>Хохлов Илья Геннадьевич</t>
  </si>
  <si>
    <t>Чирков Александр Олегович</t>
  </si>
  <si>
    <t>Шакланов Даниил Витальевич</t>
  </si>
  <si>
    <t>Шуляковский Александр Андреевич</t>
  </si>
  <si>
    <t xml:space="preserve">                                 Итоговый отчёт результатов учебной деятельности учащихся за 1 семестр 2022-2023 учебного года, группы ПР-31</t>
  </si>
  <si>
    <t>ПР-31</t>
  </si>
  <si>
    <t>С.А.Никулин</t>
  </si>
  <si>
    <t>Шурховецкий Александр Николаевич</t>
  </si>
  <si>
    <t>физическ. Культ и здоровье</t>
  </si>
  <si>
    <t>основы  менеджмента</t>
  </si>
  <si>
    <t>эконгмика организации</t>
  </si>
  <si>
    <t>бел язык (проф.лексика)</t>
  </si>
  <si>
    <t>иностр язык (проф лексика)</t>
  </si>
  <si>
    <t>технология роботизир пр-ва</t>
  </si>
  <si>
    <t>системы упр пром  роботами и РК</t>
  </si>
  <si>
    <t>программное обесп пром роб</t>
  </si>
  <si>
    <t>тех обслуж и ремонт пром роб</t>
  </si>
  <si>
    <t>зач</t>
  </si>
  <si>
    <t>Отчёт результатов учебной деятельности учащихся за 1 семестр 2023-2024 учебного года, группы ПР-41</t>
  </si>
  <si>
    <t>технологическая практика</t>
  </si>
  <si>
    <t>Г.Н.Кулай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</si>
</sst>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6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3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 applyProtection="1">
      <alignment/>
      <protection locked="0"/>
    </xf>
    <xf numFmtId="183" fontId="11" fillId="0" borderId="19" xfId="0" applyNumberFormat="1" applyFont="1" applyBorder="1" applyAlignment="1" applyProtection="1">
      <alignment horizontal="center"/>
      <protection/>
    </xf>
    <xf numFmtId="0" fontId="64" fillId="36" borderId="17" xfId="0" applyFont="1" applyFill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37" borderId="17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textRotation="90" wrapText="1"/>
    </xf>
    <xf numFmtId="0" fontId="27" fillId="0" borderId="19" xfId="0" applyFont="1" applyFill="1" applyBorder="1" applyAlignment="1">
      <alignment horizontal="center" vertical="center" textRotation="90" wrapText="1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8" borderId="3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Layout" zoomScale="130" zoomScaleNormal="125" zoomScalePageLayoutView="130" workbookViewId="0" topLeftCell="A13">
      <selection activeCell="AC41" sqref="AC41:AC42"/>
    </sheetView>
  </sheetViews>
  <sheetFormatPr defaultColWidth="9.00390625" defaultRowHeight="12.75"/>
  <cols>
    <col min="1" max="1" width="2.375" style="0" customWidth="1"/>
    <col min="2" max="2" width="28.875" style="0" customWidth="1"/>
    <col min="3" max="10" width="3.375" style="0" customWidth="1"/>
    <col min="11" max="11" width="1.625" style="0" customWidth="1"/>
    <col min="12" max="12" width="1.37890625" style="0" customWidth="1"/>
    <col min="13" max="13" width="2.625" style="0" customWidth="1"/>
    <col min="14" max="14" width="2.75390625" style="0" customWidth="1"/>
    <col min="15" max="16" width="4.125" style="0" customWidth="1"/>
    <col min="17" max="17" width="3.375" style="0" customWidth="1"/>
    <col min="18" max="18" width="3.875" style="0" customWidth="1"/>
    <col min="19" max="19" width="3.375" style="0" customWidth="1"/>
    <col min="20" max="20" width="4.00390625" style="0" customWidth="1"/>
    <col min="21" max="22" width="3.625" style="0" customWidth="1"/>
    <col min="23" max="23" width="3.25390625" style="0" customWidth="1"/>
    <col min="24" max="24" width="4.00390625" style="0" customWidth="1"/>
    <col min="25" max="25" width="3.375" style="0" customWidth="1"/>
    <col min="26" max="26" width="4.25390625" style="0" customWidth="1"/>
    <col min="27" max="27" width="5.375" style="0" customWidth="1"/>
    <col min="28" max="28" width="7.625" style="0" customWidth="1"/>
    <col min="29" max="29" width="13.75390625" style="0" customWidth="1"/>
  </cols>
  <sheetData>
    <row r="1" spans="2:29" ht="12" customHeight="1">
      <c r="B1" s="80" t="s">
        <v>99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ht="6.75" customHeight="1" hidden="1"/>
    <row r="3" spans="1:29" ht="9" customHeight="1">
      <c r="A3" s="82" t="s">
        <v>53</v>
      </c>
      <c r="B3" s="69" t="s">
        <v>38</v>
      </c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 t="s">
        <v>2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 t="s">
        <v>10</v>
      </c>
      <c r="AB3" s="86"/>
      <c r="AC3" s="69" t="s">
        <v>23</v>
      </c>
    </row>
    <row r="4" spans="1:29" ht="59.25" customHeight="1">
      <c r="A4" s="82"/>
      <c r="B4" s="70"/>
      <c r="C4" s="63" t="s">
        <v>89</v>
      </c>
      <c r="D4" s="64" t="s">
        <v>90</v>
      </c>
      <c r="E4" s="65" t="s">
        <v>91</v>
      </c>
      <c r="F4" s="64" t="s">
        <v>92</v>
      </c>
      <c r="G4" s="64" t="s">
        <v>93</v>
      </c>
      <c r="H4" s="65" t="s">
        <v>94</v>
      </c>
      <c r="I4" s="64" t="s">
        <v>95</v>
      </c>
      <c r="J4" s="65" t="s">
        <v>96</v>
      </c>
      <c r="K4" s="91" t="s">
        <v>97</v>
      </c>
      <c r="L4" s="92"/>
      <c r="M4" s="57" t="s">
        <v>100</v>
      </c>
      <c r="N4" s="57"/>
      <c r="O4" s="87" t="s">
        <v>4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  <c r="AA4" s="72" t="s">
        <v>11</v>
      </c>
      <c r="AB4" s="73"/>
      <c r="AC4" s="70"/>
    </row>
    <row r="5" spans="1:29" ht="10.5" customHeight="1">
      <c r="A5" s="83"/>
      <c r="B5" s="71"/>
      <c r="C5" s="89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2" t="s">
        <v>3</v>
      </c>
      <c r="P5" s="17">
        <v>10</v>
      </c>
      <c r="Q5" s="17">
        <v>9</v>
      </c>
      <c r="R5" s="17">
        <v>8</v>
      </c>
      <c r="S5" s="17">
        <v>7</v>
      </c>
      <c r="T5" s="17">
        <v>6</v>
      </c>
      <c r="U5" s="17">
        <v>5</v>
      </c>
      <c r="V5" s="17">
        <v>4</v>
      </c>
      <c r="W5" s="17">
        <v>3</v>
      </c>
      <c r="X5" s="17">
        <v>2</v>
      </c>
      <c r="Y5" s="17">
        <v>1</v>
      </c>
      <c r="Z5" s="17">
        <v>0</v>
      </c>
      <c r="AA5" s="52" t="s">
        <v>3</v>
      </c>
      <c r="AB5" s="52" t="s">
        <v>54</v>
      </c>
      <c r="AC5" s="71"/>
    </row>
    <row r="6" spans="1:31" ht="11.25" customHeight="1">
      <c r="A6" s="61">
        <v>1</v>
      </c>
      <c r="B6" s="62" t="s">
        <v>61</v>
      </c>
      <c r="C6" s="40">
        <v>10</v>
      </c>
      <c r="D6" s="40">
        <v>8</v>
      </c>
      <c r="E6" s="40">
        <v>8</v>
      </c>
      <c r="F6" s="40">
        <v>8</v>
      </c>
      <c r="G6" s="40">
        <v>9</v>
      </c>
      <c r="H6" s="40">
        <v>9</v>
      </c>
      <c r="I6" s="40">
        <v>8</v>
      </c>
      <c r="J6" s="40">
        <v>9</v>
      </c>
      <c r="K6" s="78">
        <v>8</v>
      </c>
      <c r="L6" s="79"/>
      <c r="M6" s="40">
        <v>9</v>
      </c>
      <c r="N6" s="40"/>
      <c r="O6" s="14">
        <f aca="true" t="shared" si="0" ref="O6:O30">COUNT(C6:N6)</f>
        <v>10</v>
      </c>
      <c r="P6" s="14">
        <f>IF($O6&lt;&gt;"",COUNTIF($C6:$N6,10),"")</f>
        <v>1</v>
      </c>
      <c r="Q6" s="14">
        <f aca="true" t="shared" si="1" ref="Q6:Q30">IF($O6&lt;&gt;"",COUNTIF($C6:$N6,9),"")</f>
        <v>4</v>
      </c>
      <c r="R6" s="14">
        <f aca="true" t="shared" si="2" ref="R6:R30">IF($O6&lt;&gt;"",COUNTIF($C6:$N6,8),"")</f>
        <v>5</v>
      </c>
      <c r="S6" s="14">
        <f aca="true" t="shared" si="3" ref="S6:S30">IF($O6&lt;&gt;"",COUNTIF($C6:$N6,7),"")</f>
        <v>0</v>
      </c>
      <c r="T6" s="14">
        <f aca="true" t="shared" si="4" ref="T6:T30">IF($O6&lt;&gt;"",COUNTIF($C6:$N6,6),"")</f>
        <v>0</v>
      </c>
      <c r="U6" s="14">
        <f aca="true" t="shared" si="5" ref="U6:U30">IF($O6&lt;&gt;"",COUNTIF($C6:$N6,5),"")</f>
        <v>0</v>
      </c>
      <c r="V6" s="14">
        <f aca="true" t="shared" si="6" ref="V6:V30">IF($O6&lt;&gt;"",COUNTIF($C6:$N6,4),"")</f>
        <v>0</v>
      </c>
      <c r="W6" s="14">
        <f aca="true" t="shared" si="7" ref="W6:W30">IF($O6&lt;&gt;"",COUNTIF($C6:$N6,3),"")</f>
        <v>0</v>
      </c>
      <c r="X6" s="14">
        <f aca="true" t="shared" si="8" ref="X6:X30">IF($O6&lt;&gt;"",COUNTIF($C6:$N6,2),"")</f>
        <v>0</v>
      </c>
      <c r="Y6" s="14">
        <f aca="true" t="shared" si="9" ref="Y6:Y30">IF($O6&lt;&gt;"",COUNTIF($C6:$N6,1),"")</f>
        <v>0</v>
      </c>
      <c r="Z6" s="51">
        <f aca="true" t="shared" si="10" ref="Z6:Z30">IF($O6&lt;&gt;"",COUNTIF($C6:$N6,0),"")</f>
        <v>0</v>
      </c>
      <c r="AA6" s="60">
        <v>39</v>
      </c>
      <c r="AB6" s="60">
        <v>9</v>
      </c>
      <c r="AC6" s="59">
        <f aca="true" t="shared" si="11" ref="AC6:AC30">AVERAGE(C6:N6)</f>
        <v>8.6</v>
      </c>
      <c r="AD6">
        <f>SUM(X6:Z6)</f>
        <v>0</v>
      </c>
      <c r="AE6">
        <f>SUM(W6:Z6)</f>
        <v>0</v>
      </c>
    </row>
    <row r="7" spans="1:31" ht="11.25" customHeight="1">
      <c r="A7" s="61">
        <v>2</v>
      </c>
      <c r="B7" s="62" t="s">
        <v>62</v>
      </c>
      <c r="C7" s="40">
        <v>10</v>
      </c>
      <c r="D7" s="40">
        <v>8</v>
      </c>
      <c r="E7" s="40">
        <v>7</v>
      </c>
      <c r="F7" s="40">
        <v>8</v>
      </c>
      <c r="G7" s="40">
        <v>7</v>
      </c>
      <c r="H7" s="40">
        <v>8</v>
      </c>
      <c r="I7" s="40">
        <v>8</v>
      </c>
      <c r="J7" s="40">
        <v>9</v>
      </c>
      <c r="K7" s="78">
        <v>8</v>
      </c>
      <c r="L7" s="79"/>
      <c r="M7" s="40">
        <v>8</v>
      </c>
      <c r="N7" s="40"/>
      <c r="O7" s="14">
        <f t="shared" si="0"/>
        <v>10</v>
      </c>
      <c r="P7" s="14">
        <f>IF($O6&lt;&gt;"",COUNTIF($C6:$N6,10),"")</f>
        <v>1</v>
      </c>
      <c r="Q7" s="14">
        <f t="shared" si="1"/>
        <v>1</v>
      </c>
      <c r="R7" s="14">
        <f t="shared" si="2"/>
        <v>6</v>
      </c>
      <c r="S7" s="14">
        <f t="shared" si="3"/>
        <v>2</v>
      </c>
      <c r="T7" s="14">
        <f t="shared" si="4"/>
        <v>0</v>
      </c>
      <c r="U7" s="14">
        <f t="shared" si="5"/>
        <v>0</v>
      </c>
      <c r="V7" s="14">
        <f t="shared" si="6"/>
        <v>0</v>
      </c>
      <c r="W7" s="14">
        <f t="shared" si="7"/>
        <v>0</v>
      </c>
      <c r="X7" s="14">
        <f t="shared" si="8"/>
        <v>0</v>
      </c>
      <c r="Y7" s="14">
        <f t="shared" si="9"/>
        <v>0</v>
      </c>
      <c r="Z7" s="51">
        <f t="shared" si="10"/>
        <v>0</v>
      </c>
      <c r="AA7" s="60">
        <v>14</v>
      </c>
      <c r="AB7" s="60">
        <v>0</v>
      </c>
      <c r="AC7" s="59">
        <f t="shared" si="11"/>
        <v>8.1</v>
      </c>
      <c r="AD7">
        <f aca="true" t="shared" si="12" ref="AD7:AD30">SUM(X7:Z7)</f>
        <v>0</v>
      </c>
      <c r="AE7">
        <f aca="true" t="shared" si="13" ref="AE7:AE30">SUM(W7:Z7)</f>
        <v>0</v>
      </c>
    </row>
    <row r="8" spans="1:31" ht="11.25" customHeight="1">
      <c r="A8" s="61">
        <v>3</v>
      </c>
      <c r="B8" s="62" t="s">
        <v>63</v>
      </c>
      <c r="C8" s="40" t="s">
        <v>98</v>
      </c>
      <c r="D8" s="40">
        <v>7</v>
      </c>
      <c r="E8" s="40">
        <v>6</v>
      </c>
      <c r="F8" s="40">
        <v>7</v>
      </c>
      <c r="G8" s="40">
        <v>7</v>
      </c>
      <c r="H8" s="40">
        <v>7</v>
      </c>
      <c r="I8" s="40">
        <v>7</v>
      </c>
      <c r="J8" s="40">
        <v>8</v>
      </c>
      <c r="K8" s="78">
        <v>7</v>
      </c>
      <c r="L8" s="79"/>
      <c r="M8" s="40">
        <v>9</v>
      </c>
      <c r="N8" s="40"/>
      <c r="O8" s="14">
        <f t="shared" si="0"/>
        <v>9</v>
      </c>
      <c r="P8" s="14">
        <f aca="true" t="shared" si="14" ref="P8:P30">IF($O8&lt;&gt;"",COUNTIF($C8:$N8,10),"")</f>
        <v>0</v>
      </c>
      <c r="Q8" s="14">
        <f t="shared" si="1"/>
        <v>1</v>
      </c>
      <c r="R8" s="14">
        <f t="shared" si="2"/>
        <v>1</v>
      </c>
      <c r="S8" s="14">
        <f t="shared" si="3"/>
        <v>6</v>
      </c>
      <c r="T8" s="14">
        <f t="shared" si="4"/>
        <v>1</v>
      </c>
      <c r="U8" s="14">
        <f t="shared" si="5"/>
        <v>0</v>
      </c>
      <c r="V8" s="14">
        <f t="shared" si="6"/>
        <v>0</v>
      </c>
      <c r="W8" s="14">
        <f t="shared" si="7"/>
        <v>0</v>
      </c>
      <c r="X8" s="14">
        <f t="shared" si="8"/>
        <v>0</v>
      </c>
      <c r="Y8" s="14">
        <f t="shared" si="9"/>
        <v>0</v>
      </c>
      <c r="Z8" s="51">
        <f t="shared" si="10"/>
        <v>0</v>
      </c>
      <c r="AA8" s="60">
        <v>31</v>
      </c>
      <c r="AB8" s="60">
        <v>4</v>
      </c>
      <c r="AC8" s="59">
        <f t="shared" si="11"/>
        <v>7.222222222222222</v>
      </c>
      <c r="AD8">
        <f t="shared" si="12"/>
        <v>0</v>
      </c>
      <c r="AE8">
        <f t="shared" si="13"/>
        <v>0</v>
      </c>
    </row>
    <row r="9" spans="1:31" ht="11.25" customHeight="1">
      <c r="A9" s="61">
        <v>4</v>
      </c>
      <c r="B9" s="62" t="s">
        <v>64</v>
      </c>
      <c r="C9" s="40">
        <v>10</v>
      </c>
      <c r="D9" s="40">
        <v>8</v>
      </c>
      <c r="E9" s="40">
        <v>8</v>
      </c>
      <c r="F9" s="40">
        <v>9</v>
      </c>
      <c r="G9" s="40">
        <v>8</v>
      </c>
      <c r="H9" s="40">
        <v>10</v>
      </c>
      <c r="I9" s="40">
        <v>8</v>
      </c>
      <c r="J9" s="40">
        <v>9</v>
      </c>
      <c r="K9" s="78">
        <v>8</v>
      </c>
      <c r="L9" s="79"/>
      <c r="M9" s="40">
        <v>9</v>
      </c>
      <c r="N9" s="40"/>
      <c r="O9" s="14">
        <f t="shared" si="0"/>
        <v>10</v>
      </c>
      <c r="P9" s="14">
        <f t="shared" si="14"/>
        <v>2</v>
      </c>
      <c r="Q9" s="14">
        <f t="shared" si="1"/>
        <v>3</v>
      </c>
      <c r="R9" s="14">
        <f t="shared" si="2"/>
        <v>5</v>
      </c>
      <c r="S9" s="14">
        <f t="shared" si="3"/>
        <v>0</v>
      </c>
      <c r="T9" s="14">
        <f t="shared" si="4"/>
        <v>0</v>
      </c>
      <c r="U9" s="14">
        <f t="shared" si="5"/>
        <v>0</v>
      </c>
      <c r="V9" s="14">
        <f t="shared" si="6"/>
        <v>0</v>
      </c>
      <c r="W9" s="14">
        <f t="shared" si="7"/>
        <v>0</v>
      </c>
      <c r="X9" s="14">
        <f t="shared" si="8"/>
        <v>0</v>
      </c>
      <c r="Y9" s="14">
        <f t="shared" si="9"/>
        <v>0</v>
      </c>
      <c r="Z9" s="51">
        <f t="shared" si="10"/>
        <v>0</v>
      </c>
      <c r="AA9" s="60">
        <v>13</v>
      </c>
      <c r="AB9" s="60">
        <v>0</v>
      </c>
      <c r="AC9" s="59">
        <f t="shared" si="11"/>
        <v>8.7</v>
      </c>
      <c r="AD9">
        <f t="shared" si="12"/>
        <v>0</v>
      </c>
      <c r="AE9">
        <f t="shared" si="13"/>
        <v>0</v>
      </c>
    </row>
    <row r="10" spans="1:31" ht="11.25" customHeight="1">
      <c r="A10" s="61">
        <v>5</v>
      </c>
      <c r="B10" s="62" t="s">
        <v>65</v>
      </c>
      <c r="C10" s="40">
        <v>9</v>
      </c>
      <c r="D10" s="40">
        <v>8</v>
      </c>
      <c r="E10" s="40">
        <v>7</v>
      </c>
      <c r="F10" s="40">
        <v>8</v>
      </c>
      <c r="G10" s="40">
        <v>7</v>
      </c>
      <c r="H10" s="40">
        <v>8</v>
      </c>
      <c r="I10" s="40">
        <v>8</v>
      </c>
      <c r="J10" s="40">
        <v>9</v>
      </c>
      <c r="K10" s="78">
        <v>9</v>
      </c>
      <c r="L10" s="79"/>
      <c r="M10" s="40">
        <v>9</v>
      </c>
      <c r="N10" s="40"/>
      <c r="O10" s="14">
        <f t="shared" si="0"/>
        <v>10</v>
      </c>
      <c r="P10" s="14">
        <f t="shared" si="14"/>
        <v>0</v>
      </c>
      <c r="Q10" s="14">
        <f t="shared" si="1"/>
        <v>4</v>
      </c>
      <c r="R10" s="14">
        <f t="shared" si="2"/>
        <v>4</v>
      </c>
      <c r="S10" s="14">
        <f t="shared" si="3"/>
        <v>2</v>
      </c>
      <c r="T10" s="14">
        <f t="shared" si="4"/>
        <v>0</v>
      </c>
      <c r="U10" s="14">
        <f t="shared" si="5"/>
        <v>0</v>
      </c>
      <c r="V10" s="14">
        <f t="shared" si="6"/>
        <v>0</v>
      </c>
      <c r="W10" s="14">
        <f t="shared" si="7"/>
        <v>0</v>
      </c>
      <c r="X10" s="14">
        <f t="shared" si="8"/>
        <v>0</v>
      </c>
      <c r="Y10" s="14">
        <f t="shared" si="9"/>
        <v>0</v>
      </c>
      <c r="Z10" s="51">
        <f t="shared" si="10"/>
        <v>0</v>
      </c>
      <c r="AA10" s="60">
        <v>72</v>
      </c>
      <c r="AB10" s="60">
        <v>4</v>
      </c>
      <c r="AC10" s="59">
        <f t="shared" si="11"/>
        <v>8.2</v>
      </c>
      <c r="AD10">
        <f t="shared" si="12"/>
        <v>0</v>
      </c>
      <c r="AE10">
        <f t="shared" si="13"/>
        <v>0</v>
      </c>
    </row>
    <row r="11" spans="1:31" ht="11.25" customHeight="1">
      <c r="A11" s="61">
        <v>6</v>
      </c>
      <c r="B11" s="62" t="s">
        <v>66</v>
      </c>
      <c r="C11" s="40">
        <v>4</v>
      </c>
      <c r="D11" s="40">
        <v>7</v>
      </c>
      <c r="E11" s="40">
        <v>7</v>
      </c>
      <c r="F11" s="40">
        <v>7</v>
      </c>
      <c r="G11" s="40">
        <v>7</v>
      </c>
      <c r="H11" s="40">
        <v>8</v>
      </c>
      <c r="I11" s="40">
        <v>7</v>
      </c>
      <c r="J11" s="40">
        <v>8</v>
      </c>
      <c r="K11" s="78">
        <v>6</v>
      </c>
      <c r="L11" s="79"/>
      <c r="M11" s="40">
        <v>8</v>
      </c>
      <c r="N11" s="40"/>
      <c r="O11" s="14">
        <f t="shared" si="0"/>
        <v>10</v>
      </c>
      <c r="P11" s="14">
        <f t="shared" si="14"/>
        <v>0</v>
      </c>
      <c r="Q11" s="14">
        <f t="shared" si="1"/>
        <v>0</v>
      </c>
      <c r="R11" s="14">
        <f t="shared" si="2"/>
        <v>3</v>
      </c>
      <c r="S11" s="14">
        <f t="shared" si="3"/>
        <v>5</v>
      </c>
      <c r="T11" s="14">
        <f t="shared" si="4"/>
        <v>1</v>
      </c>
      <c r="U11" s="14">
        <f t="shared" si="5"/>
        <v>0</v>
      </c>
      <c r="V11" s="14">
        <f t="shared" si="6"/>
        <v>1</v>
      </c>
      <c r="W11" s="14">
        <f t="shared" si="7"/>
        <v>0</v>
      </c>
      <c r="X11" s="14">
        <f t="shared" si="8"/>
        <v>0</v>
      </c>
      <c r="Y11" s="14">
        <f t="shared" si="9"/>
        <v>0</v>
      </c>
      <c r="Z11" s="51">
        <f t="shared" si="10"/>
        <v>0</v>
      </c>
      <c r="AA11" s="60">
        <v>63</v>
      </c>
      <c r="AB11" s="60">
        <v>7</v>
      </c>
      <c r="AC11" s="59">
        <f t="shared" si="11"/>
        <v>6.9</v>
      </c>
      <c r="AD11">
        <f t="shared" si="12"/>
        <v>0</v>
      </c>
      <c r="AE11">
        <f t="shared" si="13"/>
        <v>0</v>
      </c>
    </row>
    <row r="12" spans="1:31" ht="11.25" customHeight="1">
      <c r="A12" s="61">
        <v>7</v>
      </c>
      <c r="B12" s="62" t="s">
        <v>67</v>
      </c>
      <c r="C12" s="40">
        <v>8</v>
      </c>
      <c r="D12" s="40">
        <v>7</v>
      </c>
      <c r="E12" s="40">
        <v>7</v>
      </c>
      <c r="F12" s="40">
        <v>7</v>
      </c>
      <c r="G12" s="40">
        <v>4</v>
      </c>
      <c r="H12" s="40">
        <v>6</v>
      </c>
      <c r="I12" s="40">
        <v>7</v>
      </c>
      <c r="J12" s="40">
        <v>8</v>
      </c>
      <c r="K12" s="78">
        <v>8</v>
      </c>
      <c r="L12" s="79"/>
      <c r="M12" s="40">
        <v>7</v>
      </c>
      <c r="N12" s="40"/>
      <c r="O12" s="14">
        <f t="shared" si="0"/>
        <v>10</v>
      </c>
      <c r="P12" s="14">
        <f t="shared" si="14"/>
        <v>0</v>
      </c>
      <c r="Q12" s="14">
        <f t="shared" si="1"/>
        <v>0</v>
      </c>
      <c r="R12" s="14">
        <f t="shared" si="2"/>
        <v>3</v>
      </c>
      <c r="S12" s="14">
        <f t="shared" si="3"/>
        <v>5</v>
      </c>
      <c r="T12" s="14">
        <f t="shared" si="4"/>
        <v>1</v>
      </c>
      <c r="U12" s="14">
        <f t="shared" si="5"/>
        <v>0</v>
      </c>
      <c r="V12" s="14">
        <f t="shared" si="6"/>
        <v>1</v>
      </c>
      <c r="W12" s="14">
        <f t="shared" si="7"/>
        <v>0</v>
      </c>
      <c r="X12" s="14">
        <f t="shared" si="8"/>
        <v>0</v>
      </c>
      <c r="Y12" s="14">
        <f t="shared" si="9"/>
        <v>0</v>
      </c>
      <c r="Z12" s="51">
        <f t="shared" si="10"/>
        <v>0</v>
      </c>
      <c r="AA12" s="60">
        <v>60</v>
      </c>
      <c r="AB12" s="60">
        <v>14</v>
      </c>
      <c r="AC12" s="59">
        <f t="shared" si="11"/>
        <v>6.9</v>
      </c>
      <c r="AD12">
        <f t="shared" si="12"/>
        <v>0</v>
      </c>
      <c r="AE12">
        <f t="shared" si="13"/>
        <v>0</v>
      </c>
    </row>
    <row r="13" spans="1:31" ht="10.5" customHeight="1">
      <c r="A13" s="61">
        <v>8</v>
      </c>
      <c r="B13" s="62" t="s">
        <v>68</v>
      </c>
      <c r="C13" s="40">
        <v>10</v>
      </c>
      <c r="D13" s="40">
        <v>8</v>
      </c>
      <c r="E13" s="40">
        <v>6</v>
      </c>
      <c r="F13" s="40">
        <v>9</v>
      </c>
      <c r="G13" s="40">
        <v>8</v>
      </c>
      <c r="H13" s="40">
        <v>7</v>
      </c>
      <c r="I13" s="40">
        <v>7</v>
      </c>
      <c r="J13" s="40">
        <v>7</v>
      </c>
      <c r="K13" s="78">
        <v>7</v>
      </c>
      <c r="L13" s="79"/>
      <c r="M13" s="40">
        <v>8</v>
      </c>
      <c r="N13" s="40"/>
      <c r="O13" s="14">
        <f t="shared" si="0"/>
        <v>10</v>
      </c>
      <c r="P13" s="14">
        <f t="shared" si="14"/>
        <v>1</v>
      </c>
      <c r="Q13" s="14">
        <f t="shared" si="1"/>
        <v>1</v>
      </c>
      <c r="R13" s="14">
        <f t="shared" si="2"/>
        <v>3</v>
      </c>
      <c r="S13" s="14">
        <f t="shared" si="3"/>
        <v>4</v>
      </c>
      <c r="T13" s="14">
        <f t="shared" si="4"/>
        <v>1</v>
      </c>
      <c r="U13" s="14">
        <f t="shared" si="5"/>
        <v>0</v>
      </c>
      <c r="V13" s="14">
        <f t="shared" si="6"/>
        <v>0</v>
      </c>
      <c r="W13" s="14">
        <f t="shared" si="7"/>
        <v>0</v>
      </c>
      <c r="X13" s="14">
        <f t="shared" si="8"/>
        <v>0</v>
      </c>
      <c r="Y13" s="14">
        <f t="shared" si="9"/>
        <v>0</v>
      </c>
      <c r="Z13" s="51">
        <f t="shared" si="10"/>
        <v>0</v>
      </c>
      <c r="AA13" s="60">
        <v>25</v>
      </c>
      <c r="AB13" s="60">
        <v>11</v>
      </c>
      <c r="AC13" s="59">
        <f t="shared" si="11"/>
        <v>7.7</v>
      </c>
      <c r="AD13">
        <f t="shared" si="12"/>
        <v>0</v>
      </c>
      <c r="AE13">
        <f t="shared" si="13"/>
        <v>0</v>
      </c>
    </row>
    <row r="14" spans="1:31" ht="11.25" customHeight="1">
      <c r="A14" s="61">
        <v>9</v>
      </c>
      <c r="B14" s="62" t="s">
        <v>69</v>
      </c>
      <c r="C14" s="40">
        <v>10</v>
      </c>
      <c r="D14" s="40">
        <v>7</v>
      </c>
      <c r="E14" s="40">
        <v>6</v>
      </c>
      <c r="F14" s="40">
        <v>6</v>
      </c>
      <c r="G14" s="40">
        <v>7</v>
      </c>
      <c r="H14" s="40">
        <v>4</v>
      </c>
      <c r="I14" s="40">
        <v>6</v>
      </c>
      <c r="J14" s="40">
        <v>8</v>
      </c>
      <c r="K14" s="78">
        <v>7</v>
      </c>
      <c r="L14" s="79"/>
      <c r="M14" s="40">
        <v>7</v>
      </c>
      <c r="N14" s="40"/>
      <c r="O14" s="14">
        <f t="shared" si="0"/>
        <v>10</v>
      </c>
      <c r="P14" s="14">
        <f t="shared" si="14"/>
        <v>1</v>
      </c>
      <c r="Q14" s="14">
        <f t="shared" si="1"/>
        <v>0</v>
      </c>
      <c r="R14" s="14">
        <f t="shared" si="2"/>
        <v>1</v>
      </c>
      <c r="S14" s="14">
        <f t="shared" si="3"/>
        <v>4</v>
      </c>
      <c r="T14" s="14">
        <f t="shared" si="4"/>
        <v>3</v>
      </c>
      <c r="U14" s="14">
        <f t="shared" si="5"/>
        <v>0</v>
      </c>
      <c r="V14" s="14">
        <f t="shared" si="6"/>
        <v>1</v>
      </c>
      <c r="W14" s="14">
        <f t="shared" si="7"/>
        <v>0</v>
      </c>
      <c r="X14" s="14">
        <f t="shared" si="8"/>
        <v>0</v>
      </c>
      <c r="Y14" s="14">
        <f t="shared" si="9"/>
        <v>0</v>
      </c>
      <c r="Z14" s="51">
        <f t="shared" si="10"/>
        <v>0</v>
      </c>
      <c r="AA14" s="60">
        <v>90</v>
      </c>
      <c r="AB14" s="60">
        <v>13</v>
      </c>
      <c r="AC14" s="59">
        <f t="shared" si="11"/>
        <v>6.8</v>
      </c>
      <c r="AD14">
        <f t="shared" si="12"/>
        <v>0</v>
      </c>
      <c r="AE14">
        <f t="shared" si="13"/>
        <v>0</v>
      </c>
    </row>
    <row r="15" spans="1:31" ht="11.25" customHeight="1">
      <c r="A15" s="61">
        <v>10</v>
      </c>
      <c r="B15" s="62" t="s">
        <v>70</v>
      </c>
      <c r="C15" s="40">
        <v>9</v>
      </c>
      <c r="D15" s="40">
        <v>9</v>
      </c>
      <c r="E15" s="40">
        <v>7</v>
      </c>
      <c r="F15" s="40">
        <v>8</v>
      </c>
      <c r="G15" s="40">
        <v>8</v>
      </c>
      <c r="H15" s="40">
        <v>9</v>
      </c>
      <c r="I15" s="40">
        <v>8</v>
      </c>
      <c r="J15" s="40">
        <v>8</v>
      </c>
      <c r="K15" s="78">
        <v>8</v>
      </c>
      <c r="L15" s="79"/>
      <c r="M15" s="40">
        <v>8</v>
      </c>
      <c r="N15" s="40"/>
      <c r="O15" s="14">
        <f t="shared" si="0"/>
        <v>10</v>
      </c>
      <c r="P15" s="14">
        <f t="shared" si="14"/>
        <v>0</v>
      </c>
      <c r="Q15" s="14">
        <f t="shared" si="1"/>
        <v>3</v>
      </c>
      <c r="R15" s="14">
        <f t="shared" si="2"/>
        <v>6</v>
      </c>
      <c r="S15" s="14">
        <f t="shared" si="3"/>
        <v>1</v>
      </c>
      <c r="T15" s="14">
        <f t="shared" si="4"/>
        <v>0</v>
      </c>
      <c r="U15" s="14">
        <f t="shared" si="5"/>
        <v>0</v>
      </c>
      <c r="V15" s="14">
        <f t="shared" si="6"/>
        <v>0</v>
      </c>
      <c r="W15" s="14">
        <f t="shared" si="7"/>
        <v>0</v>
      </c>
      <c r="X15" s="14">
        <f t="shared" si="8"/>
        <v>0</v>
      </c>
      <c r="Y15" s="14">
        <f t="shared" si="9"/>
        <v>0</v>
      </c>
      <c r="Z15" s="51">
        <f t="shared" si="10"/>
        <v>0</v>
      </c>
      <c r="AA15" s="60">
        <v>38</v>
      </c>
      <c r="AB15" s="60">
        <v>10</v>
      </c>
      <c r="AC15" s="59">
        <f t="shared" si="11"/>
        <v>8.2</v>
      </c>
      <c r="AD15">
        <f t="shared" si="12"/>
        <v>0</v>
      </c>
      <c r="AE15">
        <f t="shared" si="13"/>
        <v>0</v>
      </c>
    </row>
    <row r="16" spans="1:31" ht="11.25" customHeight="1">
      <c r="A16" s="61">
        <v>11</v>
      </c>
      <c r="B16" s="62" t="s">
        <v>71</v>
      </c>
      <c r="C16" s="40">
        <v>8</v>
      </c>
      <c r="D16" s="40">
        <v>6</v>
      </c>
      <c r="E16" s="40">
        <v>4</v>
      </c>
      <c r="F16" s="40">
        <v>6</v>
      </c>
      <c r="G16" s="40">
        <v>5</v>
      </c>
      <c r="H16" s="40">
        <v>3</v>
      </c>
      <c r="I16" s="40">
        <v>5</v>
      </c>
      <c r="J16" s="40">
        <v>7</v>
      </c>
      <c r="K16" s="78">
        <v>5</v>
      </c>
      <c r="L16" s="79"/>
      <c r="M16" s="40">
        <v>8</v>
      </c>
      <c r="N16" s="40"/>
      <c r="O16" s="14">
        <f t="shared" si="0"/>
        <v>10</v>
      </c>
      <c r="P16" s="14">
        <f t="shared" si="14"/>
        <v>0</v>
      </c>
      <c r="Q16" s="14">
        <f t="shared" si="1"/>
        <v>0</v>
      </c>
      <c r="R16" s="14">
        <f t="shared" si="2"/>
        <v>2</v>
      </c>
      <c r="S16" s="14">
        <f t="shared" si="3"/>
        <v>1</v>
      </c>
      <c r="T16" s="14">
        <f t="shared" si="4"/>
        <v>2</v>
      </c>
      <c r="U16" s="14">
        <f t="shared" si="5"/>
        <v>3</v>
      </c>
      <c r="V16" s="14">
        <f t="shared" si="6"/>
        <v>1</v>
      </c>
      <c r="W16" s="14">
        <f t="shared" si="7"/>
        <v>1</v>
      </c>
      <c r="X16" s="14">
        <f t="shared" si="8"/>
        <v>0</v>
      </c>
      <c r="Y16" s="14">
        <f t="shared" si="9"/>
        <v>0</v>
      </c>
      <c r="Z16" s="51">
        <f t="shared" si="10"/>
        <v>0</v>
      </c>
      <c r="AA16" s="60">
        <v>97</v>
      </c>
      <c r="AB16" s="60">
        <v>27</v>
      </c>
      <c r="AC16" s="59">
        <f t="shared" si="11"/>
        <v>5.7</v>
      </c>
      <c r="AD16">
        <f t="shared" si="12"/>
        <v>0</v>
      </c>
      <c r="AE16">
        <f t="shared" si="13"/>
        <v>1</v>
      </c>
    </row>
    <row r="17" spans="1:31" ht="11.25" customHeight="1">
      <c r="A17" s="61">
        <v>12</v>
      </c>
      <c r="B17" s="62" t="s">
        <v>72</v>
      </c>
      <c r="C17" s="40">
        <v>8</v>
      </c>
      <c r="D17" s="40">
        <v>8</v>
      </c>
      <c r="E17" s="40">
        <v>9</v>
      </c>
      <c r="F17" s="40">
        <v>8</v>
      </c>
      <c r="G17" s="40">
        <v>10</v>
      </c>
      <c r="H17" s="40">
        <v>10</v>
      </c>
      <c r="I17" s="40">
        <v>8</v>
      </c>
      <c r="J17" s="40">
        <v>8</v>
      </c>
      <c r="K17" s="78">
        <v>8</v>
      </c>
      <c r="L17" s="79"/>
      <c r="M17" s="40">
        <v>8</v>
      </c>
      <c r="N17" s="40"/>
      <c r="O17" s="14">
        <f t="shared" si="0"/>
        <v>10</v>
      </c>
      <c r="P17" s="14">
        <f t="shared" si="14"/>
        <v>2</v>
      </c>
      <c r="Q17" s="14">
        <f t="shared" si="1"/>
        <v>1</v>
      </c>
      <c r="R17" s="14">
        <f t="shared" si="2"/>
        <v>7</v>
      </c>
      <c r="S17" s="14">
        <f t="shared" si="3"/>
        <v>0</v>
      </c>
      <c r="T17" s="14">
        <f t="shared" si="4"/>
        <v>0</v>
      </c>
      <c r="U17" s="14">
        <f t="shared" si="5"/>
        <v>0</v>
      </c>
      <c r="V17" s="14">
        <f t="shared" si="6"/>
        <v>0</v>
      </c>
      <c r="W17" s="14">
        <f t="shared" si="7"/>
        <v>0</v>
      </c>
      <c r="X17" s="14">
        <f t="shared" si="8"/>
        <v>0</v>
      </c>
      <c r="Y17" s="14">
        <f t="shared" si="9"/>
        <v>0</v>
      </c>
      <c r="Z17" s="51">
        <f t="shared" si="10"/>
        <v>0</v>
      </c>
      <c r="AA17" s="60">
        <v>24</v>
      </c>
      <c r="AB17" s="60">
        <v>0</v>
      </c>
      <c r="AC17" s="59">
        <f t="shared" si="11"/>
        <v>8.5</v>
      </c>
      <c r="AD17">
        <f t="shared" si="12"/>
        <v>0</v>
      </c>
      <c r="AE17">
        <f t="shared" si="13"/>
        <v>0</v>
      </c>
    </row>
    <row r="18" spans="1:31" ht="11.25" customHeight="1">
      <c r="A18" s="61">
        <v>13</v>
      </c>
      <c r="B18" s="62" t="s">
        <v>73</v>
      </c>
      <c r="C18" s="40">
        <v>4</v>
      </c>
      <c r="D18" s="40">
        <v>6</v>
      </c>
      <c r="E18" s="40">
        <v>4</v>
      </c>
      <c r="F18" s="40">
        <v>5</v>
      </c>
      <c r="G18" s="40">
        <v>5</v>
      </c>
      <c r="H18" s="40">
        <v>4</v>
      </c>
      <c r="I18" s="40">
        <v>5</v>
      </c>
      <c r="J18" s="40">
        <v>6</v>
      </c>
      <c r="K18" s="78">
        <v>6</v>
      </c>
      <c r="L18" s="79"/>
      <c r="M18" s="40">
        <v>5</v>
      </c>
      <c r="N18" s="40"/>
      <c r="O18" s="14">
        <f t="shared" si="0"/>
        <v>10</v>
      </c>
      <c r="P18" s="14">
        <f t="shared" si="14"/>
        <v>0</v>
      </c>
      <c r="Q18" s="14">
        <f t="shared" si="1"/>
        <v>0</v>
      </c>
      <c r="R18" s="14">
        <f t="shared" si="2"/>
        <v>0</v>
      </c>
      <c r="S18" s="14">
        <f t="shared" si="3"/>
        <v>0</v>
      </c>
      <c r="T18" s="14">
        <f t="shared" si="4"/>
        <v>3</v>
      </c>
      <c r="U18" s="14">
        <f t="shared" si="5"/>
        <v>4</v>
      </c>
      <c r="V18" s="14">
        <f t="shared" si="6"/>
        <v>3</v>
      </c>
      <c r="W18" s="14">
        <f t="shared" si="7"/>
        <v>0</v>
      </c>
      <c r="X18" s="14">
        <f t="shared" si="8"/>
        <v>0</v>
      </c>
      <c r="Y18" s="14">
        <f t="shared" si="9"/>
        <v>0</v>
      </c>
      <c r="Z18" s="51">
        <f t="shared" si="10"/>
        <v>0</v>
      </c>
      <c r="AA18" s="60">
        <v>54</v>
      </c>
      <c r="AB18" s="60">
        <v>38</v>
      </c>
      <c r="AC18" s="59">
        <f t="shared" si="11"/>
        <v>5</v>
      </c>
      <c r="AD18">
        <f t="shared" si="12"/>
        <v>0</v>
      </c>
      <c r="AE18">
        <f t="shared" si="13"/>
        <v>0</v>
      </c>
    </row>
    <row r="19" spans="1:31" ht="11.25" customHeight="1">
      <c r="A19" s="61">
        <v>14</v>
      </c>
      <c r="B19" s="62" t="s">
        <v>74</v>
      </c>
      <c r="C19" s="40">
        <v>10</v>
      </c>
      <c r="D19" s="40">
        <v>8</v>
      </c>
      <c r="E19" s="40">
        <v>8</v>
      </c>
      <c r="F19" s="40">
        <v>7</v>
      </c>
      <c r="G19" s="40">
        <v>9</v>
      </c>
      <c r="H19" s="40">
        <v>7</v>
      </c>
      <c r="I19" s="40">
        <v>8</v>
      </c>
      <c r="J19" s="40">
        <v>9</v>
      </c>
      <c r="K19" s="78">
        <v>8</v>
      </c>
      <c r="L19" s="79"/>
      <c r="M19" s="40">
        <v>9</v>
      </c>
      <c r="N19" s="40"/>
      <c r="O19" s="14">
        <f t="shared" si="0"/>
        <v>10</v>
      </c>
      <c r="P19" s="14">
        <f t="shared" si="14"/>
        <v>1</v>
      </c>
      <c r="Q19" s="14">
        <f t="shared" si="1"/>
        <v>3</v>
      </c>
      <c r="R19" s="14">
        <f t="shared" si="2"/>
        <v>4</v>
      </c>
      <c r="S19" s="14">
        <f t="shared" si="3"/>
        <v>2</v>
      </c>
      <c r="T19" s="14">
        <f t="shared" si="4"/>
        <v>0</v>
      </c>
      <c r="U19" s="14">
        <f t="shared" si="5"/>
        <v>0</v>
      </c>
      <c r="V19" s="14">
        <f t="shared" si="6"/>
        <v>0</v>
      </c>
      <c r="W19" s="14">
        <f t="shared" si="7"/>
        <v>0</v>
      </c>
      <c r="X19" s="14">
        <f t="shared" si="8"/>
        <v>0</v>
      </c>
      <c r="Y19" s="14">
        <f t="shared" si="9"/>
        <v>0</v>
      </c>
      <c r="Z19" s="51">
        <f t="shared" si="10"/>
        <v>0</v>
      </c>
      <c r="AA19" s="60">
        <v>22</v>
      </c>
      <c r="AB19" s="60">
        <v>0</v>
      </c>
      <c r="AC19" s="59">
        <f t="shared" si="11"/>
        <v>8.3</v>
      </c>
      <c r="AD19">
        <f t="shared" si="12"/>
        <v>0</v>
      </c>
      <c r="AE19">
        <f t="shared" si="13"/>
        <v>0</v>
      </c>
    </row>
    <row r="20" spans="1:31" ht="11.25" customHeight="1">
      <c r="A20" s="61">
        <v>15</v>
      </c>
      <c r="B20" s="62" t="s">
        <v>75</v>
      </c>
      <c r="C20" s="40">
        <v>8</v>
      </c>
      <c r="D20" s="40">
        <v>9</v>
      </c>
      <c r="E20" s="40">
        <v>5</v>
      </c>
      <c r="F20" s="40">
        <v>7</v>
      </c>
      <c r="G20" s="40">
        <v>6</v>
      </c>
      <c r="H20" s="40">
        <v>7</v>
      </c>
      <c r="I20" s="40">
        <v>6</v>
      </c>
      <c r="J20" s="40">
        <v>8</v>
      </c>
      <c r="K20" s="78">
        <v>7</v>
      </c>
      <c r="L20" s="79"/>
      <c r="M20" s="40">
        <v>6</v>
      </c>
      <c r="N20" s="40"/>
      <c r="O20" s="14">
        <f t="shared" si="0"/>
        <v>10</v>
      </c>
      <c r="P20" s="14">
        <f t="shared" si="14"/>
        <v>0</v>
      </c>
      <c r="Q20" s="14">
        <f t="shared" si="1"/>
        <v>1</v>
      </c>
      <c r="R20" s="14">
        <f t="shared" si="2"/>
        <v>2</v>
      </c>
      <c r="S20" s="14">
        <f t="shared" si="3"/>
        <v>3</v>
      </c>
      <c r="T20" s="14">
        <f t="shared" si="4"/>
        <v>3</v>
      </c>
      <c r="U20" s="14">
        <f t="shared" si="5"/>
        <v>1</v>
      </c>
      <c r="V20" s="14">
        <f t="shared" si="6"/>
        <v>0</v>
      </c>
      <c r="W20" s="14">
        <f t="shared" si="7"/>
        <v>0</v>
      </c>
      <c r="X20" s="14">
        <f t="shared" si="8"/>
        <v>0</v>
      </c>
      <c r="Y20" s="14">
        <f t="shared" si="9"/>
        <v>0</v>
      </c>
      <c r="Z20" s="51">
        <f t="shared" si="10"/>
        <v>0</v>
      </c>
      <c r="AA20" s="60">
        <v>53</v>
      </c>
      <c r="AB20" s="60">
        <v>17</v>
      </c>
      <c r="AC20" s="59">
        <f t="shared" si="11"/>
        <v>6.9</v>
      </c>
      <c r="AD20">
        <f t="shared" si="12"/>
        <v>0</v>
      </c>
      <c r="AE20">
        <f t="shared" si="13"/>
        <v>0</v>
      </c>
    </row>
    <row r="21" spans="1:31" ht="11.25" customHeight="1">
      <c r="A21" s="61">
        <v>16</v>
      </c>
      <c r="B21" s="62" t="s">
        <v>76</v>
      </c>
      <c r="C21" s="40" t="s">
        <v>98</v>
      </c>
      <c r="D21" s="40">
        <v>8</v>
      </c>
      <c r="E21" s="40">
        <v>5</v>
      </c>
      <c r="F21" s="40">
        <v>8</v>
      </c>
      <c r="G21" s="40">
        <v>6</v>
      </c>
      <c r="H21" s="40">
        <v>5</v>
      </c>
      <c r="I21" s="40">
        <v>6</v>
      </c>
      <c r="J21" s="40">
        <v>6</v>
      </c>
      <c r="K21" s="78">
        <v>6</v>
      </c>
      <c r="L21" s="79"/>
      <c r="M21" s="40">
        <v>8</v>
      </c>
      <c r="N21" s="40"/>
      <c r="O21" s="14">
        <f t="shared" si="0"/>
        <v>9</v>
      </c>
      <c r="P21" s="14">
        <f t="shared" si="14"/>
        <v>0</v>
      </c>
      <c r="Q21" s="14">
        <f t="shared" si="1"/>
        <v>0</v>
      </c>
      <c r="R21" s="14">
        <f t="shared" si="2"/>
        <v>3</v>
      </c>
      <c r="S21" s="14">
        <f t="shared" si="3"/>
        <v>0</v>
      </c>
      <c r="T21" s="14">
        <f t="shared" si="4"/>
        <v>4</v>
      </c>
      <c r="U21" s="14">
        <f t="shared" si="5"/>
        <v>2</v>
      </c>
      <c r="V21" s="14">
        <f t="shared" si="6"/>
        <v>0</v>
      </c>
      <c r="W21" s="14">
        <f t="shared" si="7"/>
        <v>0</v>
      </c>
      <c r="X21" s="14">
        <f t="shared" si="8"/>
        <v>0</v>
      </c>
      <c r="Y21" s="14">
        <f t="shared" si="9"/>
        <v>0</v>
      </c>
      <c r="Z21" s="51">
        <f t="shared" si="10"/>
        <v>0</v>
      </c>
      <c r="AA21" s="60">
        <v>26</v>
      </c>
      <c r="AB21" s="60">
        <v>11</v>
      </c>
      <c r="AC21" s="59">
        <f t="shared" si="11"/>
        <v>6.444444444444445</v>
      </c>
      <c r="AD21">
        <f t="shared" si="12"/>
        <v>0</v>
      </c>
      <c r="AE21">
        <f t="shared" si="13"/>
        <v>0</v>
      </c>
    </row>
    <row r="22" spans="1:31" ht="11.25" customHeight="1">
      <c r="A22" s="61">
        <v>17</v>
      </c>
      <c r="B22" s="62" t="s">
        <v>77</v>
      </c>
      <c r="C22" s="40">
        <v>10</v>
      </c>
      <c r="D22" s="40">
        <v>7</v>
      </c>
      <c r="E22" s="40">
        <v>7</v>
      </c>
      <c r="F22" s="40">
        <v>9</v>
      </c>
      <c r="G22" s="40">
        <v>10</v>
      </c>
      <c r="H22" s="40">
        <v>10</v>
      </c>
      <c r="I22" s="40">
        <v>8</v>
      </c>
      <c r="J22" s="40">
        <v>9</v>
      </c>
      <c r="K22" s="78">
        <v>8</v>
      </c>
      <c r="L22" s="79"/>
      <c r="M22" s="40">
        <v>8</v>
      </c>
      <c r="N22" s="40"/>
      <c r="O22" s="14">
        <f t="shared" si="0"/>
        <v>10</v>
      </c>
      <c r="P22" s="14">
        <f t="shared" si="14"/>
        <v>3</v>
      </c>
      <c r="Q22" s="14">
        <f t="shared" si="1"/>
        <v>2</v>
      </c>
      <c r="R22" s="14">
        <f t="shared" si="2"/>
        <v>3</v>
      </c>
      <c r="S22" s="14">
        <f t="shared" si="3"/>
        <v>2</v>
      </c>
      <c r="T22" s="14">
        <f t="shared" si="4"/>
        <v>0</v>
      </c>
      <c r="U22" s="14">
        <f t="shared" si="5"/>
        <v>0</v>
      </c>
      <c r="V22" s="14">
        <f t="shared" si="6"/>
        <v>0</v>
      </c>
      <c r="W22" s="14">
        <f t="shared" si="7"/>
        <v>0</v>
      </c>
      <c r="X22" s="14">
        <f t="shared" si="8"/>
        <v>0</v>
      </c>
      <c r="Y22" s="14">
        <f t="shared" si="9"/>
        <v>0</v>
      </c>
      <c r="Z22" s="51">
        <f t="shared" si="10"/>
        <v>0</v>
      </c>
      <c r="AA22" s="60">
        <v>6</v>
      </c>
      <c r="AB22" s="60">
        <v>0</v>
      </c>
      <c r="AC22" s="59">
        <f t="shared" si="11"/>
        <v>8.6</v>
      </c>
      <c r="AD22">
        <f t="shared" si="12"/>
        <v>0</v>
      </c>
      <c r="AE22">
        <f t="shared" si="13"/>
        <v>0</v>
      </c>
    </row>
    <row r="23" spans="1:31" ht="9.75" customHeight="1">
      <c r="A23" s="61">
        <v>18</v>
      </c>
      <c r="B23" s="62" t="s">
        <v>78</v>
      </c>
      <c r="C23" s="40">
        <v>9</v>
      </c>
      <c r="D23" s="40">
        <v>8</v>
      </c>
      <c r="E23" s="40">
        <v>7</v>
      </c>
      <c r="F23" s="40">
        <v>7</v>
      </c>
      <c r="G23" s="40">
        <v>8</v>
      </c>
      <c r="H23" s="40">
        <v>9</v>
      </c>
      <c r="I23" s="40">
        <v>7</v>
      </c>
      <c r="J23" s="40">
        <v>9</v>
      </c>
      <c r="K23" s="78">
        <v>7</v>
      </c>
      <c r="L23" s="79"/>
      <c r="M23" s="40">
        <v>9</v>
      </c>
      <c r="N23" s="40"/>
      <c r="O23" s="14">
        <f t="shared" si="0"/>
        <v>10</v>
      </c>
      <c r="P23" s="14">
        <f t="shared" si="14"/>
        <v>0</v>
      </c>
      <c r="Q23" s="14">
        <f t="shared" si="1"/>
        <v>4</v>
      </c>
      <c r="R23" s="14">
        <f t="shared" si="2"/>
        <v>2</v>
      </c>
      <c r="S23" s="14">
        <f t="shared" si="3"/>
        <v>4</v>
      </c>
      <c r="T23" s="14">
        <f t="shared" si="4"/>
        <v>0</v>
      </c>
      <c r="U23" s="14">
        <f t="shared" si="5"/>
        <v>0</v>
      </c>
      <c r="V23" s="14">
        <f t="shared" si="6"/>
        <v>0</v>
      </c>
      <c r="W23" s="14">
        <f t="shared" si="7"/>
        <v>0</v>
      </c>
      <c r="X23" s="14">
        <f t="shared" si="8"/>
        <v>0</v>
      </c>
      <c r="Y23" s="14">
        <f t="shared" si="9"/>
        <v>0</v>
      </c>
      <c r="Z23" s="51">
        <f t="shared" si="10"/>
        <v>0</v>
      </c>
      <c r="AA23" s="60">
        <v>2</v>
      </c>
      <c r="AB23" s="60">
        <v>2</v>
      </c>
      <c r="AC23" s="59">
        <f t="shared" si="11"/>
        <v>8</v>
      </c>
      <c r="AD23">
        <f t="shared" si="12"/>
        <v>0</v>
      </c>
      <c r="AE23">
        <f t="shared" si="13"/>
        <v>0</v>
      </c>
    </row>
    <row r="24" spans="1:31" ht="11.25" customHeight="1">
      <c r="A24" s="61">
        <v>19</v>
      </c>
      <c r="B24" s="62" t="s">
        <v>79</v>
      </c>
      <c r="C24" s="40">
        <v>10</v>
      </c>
      <c r="D24" s="40">
        <v>7</v>
      </c>
      <c r="E24" s="40">
        <v>5</v>
      </c>
      <c r="F24" s="40">
        <v>6</v>
      </c>
      <c r="G24" s="40">
        <v>8</v>
      </c>
      <c r="H24" s="40">
        <v>7</v>
      </c>
      <c r="I24" s="40">
        <v>6</v>
      </c>
      <c r="J24" s="40">
        <v>7</v>
      </c>
      <c r="K24" s="78">
        <v>6</v>
      </c>
      <c r="L24" s="79"/>
      <c r="M24" s="40">
        <v>8</v>
      </c>
      <c r="N24" s="40"/>
      <c r="O24" s="14">
        <f t="shared" si="0"/>
        <v>10</v>
      </c>
      <c r="P24" s="14">
        <f t="shared" si="14"/>
        <v>1</v>
      </c>
      <c r="Q24" s="14">
        <f t="shared" si="1"/>
        <v>0</v>
      </c>
      <c r="R24" s="14">
        <f t="shared" si="2"/>
        <v>2</v>
      </c>
      <c r="S24" s="14">
        <f t="shared" si="3"/>
        <v>3</v>
      </c>
      <c r="T24" s="14">
        <f t="shared" si="4"/>
        <v>3</v>
      </c>
      <c r="U24" s="14">
        <f t="shared" si="5"/>
        <v>1</v>
      </c>
      <c r="V24" s="14">
        <f t="shared" si="6"/>
        <v>0</v>
      </c>
      <c r="W24" s="14">
        <f t="shared" si="7"/>
        <v>0</v>
      </c>
      <c r="X24" s="14">
        <f t="shared" si="8"/>
        <v>0</v>
      </c>
      <c r="Y24" s="14">
        <f t="shared" si="9"/>
        <v>0</v>
      </c>
      <c r="Z24" s="51">
        <f t="shared" si="10"/>
        <v>0</v>
      </c>
      <c r="AA24" s="60">
        <v>31</v>
      </c>
      <c r="AB24" s="60">
        <v>6</v>
      </c>
      <c r="AC24" s="59">
        <f t="shared" si="11"/>
        <v>7</v>
      </c>
      <c r="AD24">
        <f t="shared" si="12"/>
        <v>0</v>
      </c>
      <c r="AE24">
        <f t="shared" si="13"/>
        <v>0</v>
      </c>
    </row>
    <row r="25" spans="1:31" ht="11.25" customHeight="1">
      <c r="A25" s="61">
        <v>20</v>
      </c>
      <c r="B25" s="62" t="s">
        <v>80</v>
      </c>
      <c r="C25" s="40">
        <v>10</v>
      </c>
      <c r="D25" s="40">
        <v>7</v>
      </c>
      <c r="E25" s="40">
        <v>5</v>
      </c>
      <c r="F25" s="40">
        <v>7</v>
      </c>
      <c r="G25" s="40">
        <v>7</v>
      </c>
      <c r="H25" s="40">
        <v>4</v>
      </c>
      <c r="I25" s="40">
        <v>6</v>
      </c>
      <c r="J25" s="40">
        <v>7</v>
      </c>
      <c r="K25" s="78">
        <v>5</v>
      </c>
      <c r="L25" s="79"/>
      <c r="M25" s="40">
        <v>8</v>
      </c>
      <c r="N25" s="40"/>
      <c r="O25" s="14">
        <f t="shared" si="0"/>
        <v>10</v>
      </c>
      <c r="P25" s="14">
        <f t="shared" si="14"/>
        <v>1</v>
      </c>
      <c r="Q25" s="14">
        <f t="shared" si="1"/>
        <v>0</v>
      </c>
      <c r="R25" s="14">
        <f t="shared" si="2"/>
        <v>1</v>
      </c>
      <c r="S25" s="14">
        <f t="shared" si="3"/>
        <v>4</v>
      </c>
      <c r="T25" s="14">
        <f t="shared" si="4"/>
        <v>1</v>
      </c>
      <c r="U25" s="14">
        <f t="shared" si="5"/>
        <v>2</v>
      </c>
      <c r="V25" s="14">
        <f t="shared" si="6"/>
        <v>1</v>
      </c>
      <c r="W25" s="14">
        <f t="shared" si="7"/>
        <v>0</v>
      </c>
      <c r="X25" s="14">
        <f t="shared" si="8"/>
        <v>0</v>
      </c>
      <c r="Y25" s="14">
        <f t="shared" si="9"/>
        <v>0</v>
      </c>
      <c r="Z25" s="51">
        <f t="shared" si="10"/>
        <v>0</v>
      </c>
      <c r="AA25" s="60">
        <v>32</v>
      </c>
      <c r="AB25" s="60">
        <v>2</v>
      </c>
      <c r="AC25" s="59">
        <f t="shared" si="11"/>
        <v>6.6</v>
      </c>
      <c r="AD25">
        <f t="shared" si="12"/>
        <v>0</v>
      </c>
      <c r="AE25">
        <f t="shared" si="13"/>
        <v>0</v>
      </c>
    </row>
    <row r="26" spans="1:31" ht="11.25" customHeight="1">
      <c r="A26" s="61">
        <v>21</v>
      </c>
      <c r="B26" s="62" t="s">
        <v>81</v>
      </c>
      <c r="C26" s="40">
        <v>9</v>
      </c>
      <c r="D26" s="40">
        <v>8</v>
      </c>
      <c r="E26" s="40">
        <v>6</v>
      </c>
      <c r="F26" s="40">
        <v>8</v>
      </c>
      <c r="G26" s="40">
        <v>9</v>
      </c>
      <c r="H26" s="40">
        <v>7</v>
      </c>
      <c r="I26" s="40">
        <v>8</v>
      </c>
      <c r="J26" s="40">
        <v>8</v>
      </c>
      <c r="K26" s="78">
        <v>7</v>
      </c>
      <c r="L26" s="79"/>
      <c r="M26" s="40">
        <v>8</v>
      </c>
      <c r="N26" s="40"/>
      <c r="O26" s="14">
        <f t="shared" si="0"/>
        <v>10</v>
      </c>
      <c r="P26" s="14">
        <f t="shared" si="14"/>
        <v>0</v>
      </c>
      <c r="Q26" s="14">
        <f t="shared" si="1"/>
        <v>2</v>
      </c>
      <c r="R26" s="14">
        <f t="shared" si="2"/>
        <v>5</v>
      </c>
      <c r="S26" s="14">
        <f t="shared" si="3"/>
        <v>2</v>
      </c>
      <c r="T26" s="14">
        <f t="shared" si="4"/>
        <v>1</v>
      </c>
      <c r="U26" s="14">
        <f t="shared" si="5"/>
        <v>0</v>
      </c>
      <c r="V26" s="14">
        <f t="shared" si="6"/>
        <v>0</v>
      </c>
      <c r="W26" s="14">
        <f t="shared" si="7"/>
        <v>0</v>
      </c>
      <c r="X26" s="14">
        <f t="shared" si="8"/>
        <v>0</v>
      </c>
      <c r="Y26" s="14">
        <f t="shared" si="9"/>
        <v>0</v>
      </c>
      <c r="Z26" s="51">
        <f t="shared" si="10"/>
        <v>0</v>
      </c>
      <c r="AA26" s="60">
        <v>38</v>
      </c>
      <c r="AB26" s="60">
        <v>2</v>
      </c>
      <c r="AC26" s="59">
        <f t="shared" si="11"/>
        <v>7.8</v>
      </c>
      <c r="AD26">
        <f t="shared" si="12"/>
        <v>0</v>
      </c>
      <c r="AE26">
        <f t="shared" si="13"/>
        <v>0</v>
      </c>
    </row>
    <row r="27" spans="1:31" ht="11.25" customHeight="1">
      <c r="A27" s="61">
        <v>22</v>
      </c>
      <c r="B27" s="62" t="s">
        <v>82</v>
      </c>
      <c r="C27" s="40">
        <v>9</v>
      </c>
      <c r="D27" s="40">
        <v>7</v>
      </c>
      <c r="E27" s="40">
        <v>6</v>
      </c>
      <c r="F27" s="40">
        <v>8</v>
      </c>
      <c r="G27" s="40">
        <v>9</v>
      </c>
      <c r="H27" s="40">
        <v>7</v>
      </c>
      <c r="I27" s="40">
        <v>7</v>
      </c>
      <c r="J27" s="40">
        <v>8</v>
      </c>
      <c r="K27" s="78">
        <v>7</v>
      </c>
      <c r="L27" s="79"/>
      <c r="M27" s="40">
        <v>8</v>
      </c>
      <c r="N27" s="40"/>
      <c r="O27" s="14">
        <f t="shared" si="0"/>
        <v>10</v>
      </c>
      <c r="P27" s="14">
        <f t="shared" si="14"/>
        <v>0</v>
      </c>
      <c r="Q27" s="14">
        <f t="shared" si="1"/>
        <v>2</v>
      </c>
      <c r="R27" s="14">
        <f t="shared" si="2"/>
        <v>3</v>
      </c>
      <c r="S27" s="14">
        <f t="shared" si="3"/>
        <v>4</v>
      </c>
      <c r="T27" s="14">
        <f t="shared" si="4"/>
        <v>1</v>
      </c>
      <c r="U27" s="14">
        <f t="shared" si="5"/>
        <v>0</v>
      </c>
      <c r="V27" s="14">
        <f t="shared" si="6"/>
        <v>0</v>
      </c>
      <c r="W27" s="14">
        <f t="shared" si="7"/>
        <v>0</v>
      </c>
      <c r="X27" s="14">
        <f t="shared" si="8"/>
        <v>0</v>
      </c>
      <c r="Y27" s="14">
        <f t="shared" si="9"/>
        <v>0</v>
      </c>
      <c r="Z27" s="51">
        <f t="shared" si="10"/>
        <v>0</v>
      </c>
      <c r="AA27" s="60">
        <v>23</v>
      </c>
      <c r="AB27" s="60">
        <v>19</v>
      </c>
      <c r="AC27" s="59">
        <f t="shared" si="11"/>
        <v>7.6</v>
      </c>
      <c r="AD27">
        <f t="shared" si="12"/>
        <v>0</v>
      </c>
      <c r="AE27">
        <f t="shared" si="13"/>
        <v>0</v>
      </c>
    </row>
    <row r="28" spans="1:31" ht="11.25" customHeight="1">
      <c r="A28" s="61">
        <v>23</v>
      </c>
      <c r="B28" s="62" t="s">
        <v>83</v>
      </c>
      <c r="C28" s="40">
        <v>10</v>
      </c>
      <c r="D28" s="40">
        <v>7</v>
      </c>
      <c r="E28" s="40">
        <v>7</v>
      </c>
      <c r="F28" s="40">
        <v>8</v>
      </c>
      <c r="G28" s="40">
        <v>7</v>
      </c>
      <c r="H28" s="40">
        <v>6</v>
      </c>
      <c r="I28" s="40">
        <v>6</v>
      </c>
      <c r="J28" s="40">
        <v>8</v>
      </c>
      <c r="K28" s="78">
        <v>6</v>
      </c>
      <c r="L28" s="79"/>
      <c r="M28" s="40">
        <v>7</v>
      </c>
      <c r="N28" s="40"/>
      <c r="O28" s="14">
        <f t="shared" si="0"/>
        <v>10</v>
      </c>
      <c r="P28" s="14">
        <f t="shared" si="14"/>
        <v>1</v>
      </c>
      <c r="Q28" s="14">
        <f t="shared" si="1"/>
        <v>0</v>
      </c>
      <c r="R28" s="14">
        <f t="shared" si="2"/>
        <v>2</v>
      </c>
      <c r="S28" s="14">
        <f t="shared" si="3"/>
        <v>4</v>
      </c>
      <c r="T28" s="14">
        <f t="shared" si="4"/>
        <v>3</v>
      </c>
      <c r="U28" s="14">
        <f t="shared" si="5"/>
        <v>0</v>
      </c>
      <c r="V28" s="14">
        <f t="shared" si="6"/>
        <v>0</v>
      </c>
      <c r="W28" s="14">
        <f t="shared" si="7"/>
        <v>0</v>
      </c>
      <c r="X28" s="14">
        <f t="shared" si="8"/>
        <v>0</v>
      </c>
      <c r="Y28" s="14">
        <f t="shared" si="9"/>
        <v>0</v>
      </c>
      <c r="Z28" s="51">
        <f t="shared" si="10"/>
        <v>0</v>
      </c>
      <c r="AA28" s="60">
        <v>36</v>
      </c>
      <c r="AB28" s="60">
        <v>6</v>
      </c>
      <c r="AC28" s="59">
        <f t="shared" si="11"/>
        <v>7.2</v>
      </c>
      <c r="AD28">
        <f t="shared" si="12"/>
        <v>0</v>
      </c>
      <c r="AE28">
        <f t="shared" si="13"/>
        <v>0</v>
      </c>
    </row>
    <row r="29" spans="1:31" ht="11.25" customHeight="1">
      <c r="A29" s="61">
        <v>24</v>
      </c>
      <c r="B29" s="62" t="s">
        <v>84</v>
      </c>
      <c r="C29" s="40">
        <v>8</v>
      </c>
      <c r="D29" s="40">
        <v>7</v>
      </c>
      <c r="E29" s="40">
        <v>7</v>
      </c>
      <c r="F29" s="40">
        <v>9</v>
      </c>
      <c r="G29" s="40">
        <v>9</v>
      </c>
      <c r="H29" s="40">
        <v>9</v>
      </c>
      <c r="I29" s="40">
        <v>8</v>
      </c>
      <c r="J29" s="40">
        <v>9</v>
      </c>
      <c r="K29" s="78">
        <v>8</v>
      </c>
      <c r="L29" s="79"/>
      <c r="M29" s="40">
        <v>8</v>
      </c>
      <c r="N29" s="40"/>
      <c r="O29" s="14">
        <f t="shared" si="0"/>
        <v>10</v>
      </c>
      <c r="P29" s="14">
        <f t="shared" si="14"/>
        <v>0</v>
      </c>
      <c r="Q29" s="14">
        <f t="shared" si="1"/>
        <v>4</v>
      </c>
      <c r="R29" s="14">
        <f t="shared" si="2"/>
        <v>4</v>
      </c>
      <c r="S29" s="14">
        <f t="shared" si="3"/>
        <v>2</v>
      </c>
      <c r="T29" s="14">
        <f t="shared" si="4"/>
        <v>0</v>
      </c>
      <c r="U29" s="14">
        <f t="shared" si="5"/>
        <v>0</v>
      </c>
      <c r="V29" s="14">
        <f t="shared" si="6"/>
        <v>0</v>
      </c>
      <c r="W29" s="14">
        <f t="shared" si="7"/>
        <v>0</v>
      </c>
      <c r="X29" s="14">
        <f t="shared" si="8"/>
        <v>0</v>
      </c>
      <c r="Y29" s="14">
        <f t="shared" si="9"/>
        <v>0</v>
      </c>
      <c r="Z29" s="51">
        <f t="shared" si="10"/>
        <v>0</v>
      </c>
      <c r="AA29" s="60">
        <v>8</v>
      </c>
      <c r="AB29" s="60">
        <v>0</v>
      </c>
      <c r="AC29" s="59">
        <f t="shared" si="11"/>
        <v>8.2</v>
      </c>
      <c r="AD29">
        <f t="shared" si="12"/>
        <v>0</v>
      </c>
      <c r="AE29">
        <f t="shared" si="13"/>
        <v>0</v>
      </c>
    </row>
    <row r="30" spans="1:31" ht="13.5" customHeight="1">
      <c r="A30" s="61">
        <v>25</v>
      </c>
      <c r="B30" s="62" t="s">
        <v>88</v>
      </c>
      <c r="C30" s="40">
        <v>4</v>
      </c>
      <c r="D30" s="40">
        <v>7</v>
      </c>
      <c r="E30" s="40">
        <v>7</v>
      </c>
      <c r="F30" s="40">
        <v>7</v>
      </c>
      <c r="G30" s="40">
        <v>7</v>
      </c>
      <c r="H30" s="40">
        <v>8</v>
      </c>
      <c r="I30" s="40">
        <v>8</v>
      </c>
      <c r="J30" s="40">
        <v>8</v>
      </c>
      <c r="K30" s="78">
        <v>9</v>
      </c>
      <c r="L30" s="79"/>
      <c r="M30" s="40">
        <v>9</v>
      </c>
      <c r="N30" s="40"/>
      <c r="O30" s="14">
        <f t="shared" si="0"/>
        <v>10</v>
      </c>
      <c r="P30" s="14">
        <f t="shared" si="14"/>
        <v>0</v>
      </c>
      <c r="Q30" s="14">
        <f t="shared" si="1"/>
        <v>2</v>
      </c>
      <c r="R30" s="14">
        <f t="shared" si="2"/>
        <v>3</v>
      </c>
      <c r="S30" s="14">
        <f t="shared" si="3"/>
        <v>4</v>
      </c>
      <c r="T30" s="14">
        <f t="shared" si="4"/>
        <v>0</v>
      </c>
      <c r="U30" s="14">
        <f t="shared" si="5"/>
        <v>0</v>
      </c>
      <c r="V30" s="14">
        <f t="shared" si="6"/>
        <v>1</v>
      </c>
      <c r="W30" s="14">
        <f t="shared" si="7"/>
        <v>0</v>
      </c>
      <c r="X30" s="14">
        <f t="shared" si="8"/>
        <v>0</v>
      </c>
      <c r="Y30" s="14">
        <f t="shared" si="9"/>
        <v>0</v>
      </c>
      <c r="Z30" s="51">
        <f t="shared" si="10"/>
        <v>0</v>
      </c>
      <c r="AA30" s="60">
        <v>44</v>
      </c>
      <c r="AB30" s="60">
        <v>12</v>
      </c>
      <c r="AC30" s="59">
        <f t="shared" si="11"/>
        <v>7.4</v>
      </c>
      <c r="AD30">
        <f t="shared" si="12"/>
        <v>0</v>
      </c>
      <c r="AE30">
        <f t="shared" si="13"/>
        <v>0</v>
      </c>
    </row>
    <row r="31" spans="1:29" ht="15.75" customHeight="1">
      <c r="A31" s="13"/>
      <c r="B31" s="58"/>
      <c r="C31" s="15"/>
      <c r="D31" s="15"/>
      <c r="E31" s="15"/>
      <c r="F31" s="15"/>
      <c r="G31" s="15"/>
      <c r="H31" s="15"/>
      <c r="I31" s="15"/>
      <c r="J31" s="15"/>
      <c r="K31" s="101"/>
      <c r="L31" s="102"/>
      <c r="M31" s="15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53">
        <f>SUM(AA6:AA30)</f>
        <v>941</v>
      </c>
      <c r="AB31" s="53">
        <f>SUM(AB6:AB30)</f>
        <v>214</v>
      </c>
      <c r="AC31" s="41">
        <f>AVERAGE(AC6:AC30)</f>
        <v>7.4626666666666654</v>
      </c>
    </row>
    <row r="32" spans="1:29" ht="8.25" customHeight="1" thickBot="1">
      <c r="A32" s="66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8.25" customHeight="1" thickBot="1">
      <c r="A33" s="33"/>
      <c r="B33" s="56" t="s">
        <v>44</v>
      </c>
      <c r="C33" s="55">
        <f aca="true" t="shared" si="15" ref="C33:N33">AVERAGE(C6:C30)</f>
        <v>8.565217391304348</v>
      </c>
      <c r="D33" s="55">
        <f t="shared" si="15"/>
        <v>7.48</v>
      </c>
      <c r="E33" s="55">
        <f t="shared" si="15"/>
        <v>6.44</v>
      </c>
      <c r="F33" s="55">
        <f t="shared" si="15"/>
        <v>7.48</v>
      </c>
      <c r="G33" s="55">
        <f t="shared" si="15"/>
        <v>7.48</v>
      </c>
      <c r="H33" s="55">
        <f t="shared" si="15"/>
        <v>7.16</v>
      </c>
      <c r="I33" s="55">
        <f t="shared" si="15"/>
        <v>7.04</v>
      </c>
      <c r="J33" s="55">
        <f t="shared" si="15"/>
        <v>8</v>
      </c>
      <c r="K33" s="55">
        <f t="shared" si="15"/>
        <v>7.16</v>
      </c>
      <c r="L33" s="55" t="e">
        <f t="shared" si="15"/>
        <v>#DIV/0!</v>
      </c>
      <c r="M33" s="55">
        <f t="shared" si="15"/>
        <v>7.96</v>
      </c>
      <c r="N33" s="55" t="e">
        <f t="shared" si="15"/>
        <v>#DIV/0!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7.5" customHeight="1">
      <c r="A34" s="21"/>
      <c r="B34" s="37" t="s">
        <v>24</v>
      </c>
      <c r="C34" s="54">
        <f aca="true" t="shared" si="16" ref="C34:N34">IF(AND(COUNTBLANK($B$6:$B$31)&lt;&gt;40,C4&lt;&gt;""),COUNTIF(C6:C31,10),"")</f>
        <v>10</v>
      </c>
      <c r="D34" s="54">
        <f t="shared" si="16"/>
        <v>0</v>
      </c>
      <c r="E34" s="54">
        <f t="shared" si="16"/>
        <v>0</v>
      </c>
      <c r="F34" s="54">
        <f t="shared" si="16"/>
        <v>0</v>
      </c>
      <c r="G34" s="54">
        <f t="shared" si="16"/>
        <v>2</v>
      </c>
      <c r="H34" s="54">
        <f t="shared" si="16"/>
        <v>3</v>
      </c>
      <c r="I34" s="54">
        <f t="shared" si="16"/>
        <v>0</v>
      </c>
      <c r="J34" s="54">
        <f t="shared" si="16"/>
        <v>0</v>
      </c>
      <c r="K34" s="54">
        <f t="shared" si="16"/>
        <v>0</v>
      </c>
      <c r="L34" s="54">
        <f t="shared" si="16"/>
      </c>
      <c r="M34" s="54">
        <f t="shared" si="16"/>
        <v>0</v>
      </c>
      <c r="N34" s="54">
        <f t="shared" si="16"/>
      </c>
      <c r="O34" s="36"/>
      <c r="P34" s="36"/>
      <c r="Q34" s="36"/>
      <c r="R34" s="36"/>
      <c r="S34" s="36"/>
      <c r="T34" s="36"/>
      <c r="U34" s="36"/>
      <c r="V34" s="36"/>
      <c r="W34" s="36">
        <f>IF(AND(COUNTBLANK($B$6:$B$31)&lt;&gt;40,W4&lt;&gt;""),COUNTIF(W6:W31,5),"")</f>
      </c>
      <c r="X34" s="36">
        <f>IF(AND(COUNTBLANK($B$6:$B$31)&lt;&gt;40,X4&lt;&gt;""),COUNTIF(X6:X31,5),"")</f>
      </c>
      <c r="Y34" s="36">
        <f>IF(AND(COUNTBLANK($B$6:$B$31)&lt;&gt;40,Y4&lt;&gt;""),COUNTIF(Y6:Y31,5),"")</f>
      </c>
      <c r="Z34" s="36">
        <f>IF(AND(COUNTBLANK($B$6:$B$31)&lt;&gt;40,Z4&lt;&gt;""),COUNTIF(Z6:Z31,5),"")</f>
      </c>
      <c r="AA34" s="77" t="s">
        <v>15</v>
      </c>
      <c r="AB34" s="77"/>
      <c r="AC34" s="76">
        <f>((AB53-AB56)/AB53)*100%</f>
        <v>1</v>
      </c>
    </row>
    <row r="35" spans="1:29" ht="7.5" customHeight="1">
      <c r="A35" s="21"/>
      <c r="B35" s="37" t="s">
        <v>25</v>
      </c>
      <c r="C35" s="45">
        <f aca="true" t="shared" si="17" ref="C35:N35">IF(AND(COUNTBLANK($B$6:$B$31)&lt;&gt;40,C4&lt;&gt;""),COUNTIF(C6:C31,9),"")</f>
        <v>5</v>
      </c>
      <c r="D35" s="45">
        <f t="shared" si="17"/>
        <v>2</v>
      </c>
      <c r="E35" s="45">
        <f t="shared" si="17"/>
        <v>1</v>
      </c>
      <c r="F35" s="45">
        <f t="shared" si="17"/>
        <v>4</v>
      </c>
      <c r="G35" s="45">
        <f t="shared" si="17"/>
        <v>5</v>
      </c>
      <c r="H35" s="45">
        <f t="shared" si="17"/>
        <v>4</v>
      </c>
      <c r="I35" s="45">
        <f t="shared" si="17"/>
        <v>0</v>
      </c>
      <c r="J35" s="45">
        <f t="shared" si="17"/>
        <v>8</v>
      </c>
      <c r="K35" s="45">
        <f t="shared" si="17"/>
        <v>2</v>
      </c>
      <c r="L35" s="45">
        <f t="shared" si="17"/>
      </c>
      <c r="M35" s="45">
        <f t="shared" si="17"/>
        <v>7</v>
      </c>
      <c r="N35" s="45">
        <f t="shared" si="17"/>
      </c>
      <c r="O35" s="36"/>
      <c r="P35" s="75" t="s">
        <v>47</v>
      </c>
      <c r="Q35" s="75"/>
      <c r="R35" s="75"/>
      <c r="S35" s="36"/>
      <c r="T35" s="74" t="s">
        <v>48</v>
      </c>
      <c r="U35" s="74"/>
      <c r="V35" s="74"/>
      <c r="W35" s="74"/>
      <c r="X35" s="36">
        <f>IF(AND(COUNTBLANK($B$6:$B$31)&lt;&gt;40,X4&lt;&gt;""),COUNTIF(X6:X31,4),"")</f>
      </c>
      <c r="Y35" s="36">
        <f>IF(AND(COUNTBLANK($B$6:$B$31)&lt;&gt;40,Y4&lt;&gt;""),COUNTIF(Y6:Y31,4),"")</f>
      </c>
      <c r="Z35" s="36">
        <f>IF(AND(COUNTBLANK($B$6:$B$31)&lt;&gt;40,Z4&lt;&gt;""),COUNTIF(Z6:Z31,4),"")</f>
      </c>
      <c r="AA35" s="77"/>
      <c r="AB35" s="77"/>
      <c r="AC35" s="76"/>
    </row>
    <row r="36" spans="1:29" ht="7.5" customHeight="1">
      <c r="A36" s="21"/>
      <c r="B36" s="37" t="s">
        <v>26</v>
      </c>
      <c r="C36" s="45">
        <f aca="true" t="shared" si="18" ref="C36:N36">IF(AND(COUNTBLANK($B$6:$B$31)&lt;&gt;40,C4&lt;&gt;""),COUNTIF(C6:C31,8),"")</f>
        <v>5</v>
      </c>
      <c r="D36" s="45">
        <f t="shared" si="18"/>
        <v>10</v>
      </c>
      <c r="E36" s="45">
        <f t="shared" si="18"/>
        <v>3</v>
      </c>
      <c r="F36" s="45">
        <f t="shared" si="18"/>
        <v>9</v>
      </c>
      <c r="G36" s="45">
        <f t="shared" si="18"/>
        <v>5</v>
      </c>
      <c r="H36" s="45">
        <f t="shared" si="18"/>
        <v>4</v>
      </c>
      <c r="I36" s="45">
        <f t="shared" si="18"/>
        <v>11</v>
      </c>
      <c r="J36" s="45">
        <f t="shared" si="18"/>
        <v>11</v>
      </c>
      <c r="K36" s="45">
        <f t="shared" si="18"/>
        <v>9</v>
      </c>
      <c r="L36" s="45">
        <f t="shared" si="18"/>
      </c>
      <c r="M36" s="45">
        <f t="shared" si="18"/>
        <v>13</v>
      </c>
      <c r="N36" s="45">
        <f t="shared" si="18"/>
      </c>
      <c r="O36" s="36"/>
      <c r="P36" s="36"/>
      <c r="Q36" s="36"/>
      <c r="R36" s="36"/>
      <c r="S36" s="36"/>
      <c r="T36" s="36"/>
      <c r="U36" s="36"/>
      <c r="V36" s="36"/>
      <c r="W36" s="36">
        <f>IF(AND(COUNTBLANK($B$6:$B$31)&lt;&gt;40,W4&lt;&gt;""),COUNTIF(W6:W31,3),"")</f>
      </c>
      <c r="X36" s="36">
        <f>IF(AND(COUNTBLANK($B$6:$B$31)&lt;&gt;40,X4&lt;&gt;""),COUNTIF(X6:X31,3),"")</f>
      </c>
      <c r="Y36" s="36">
        <f>IF(AND(COUNTBLANK($B$6:$B$31)&lt;&gt;40,Y4&lt;&gt;""),COUNTIF(Y6:Y31,3),"")</f>
      </c>
      <c r="Z36" s="36">
        <f>IF(AND(COUNTBLANK($B$6:$B$31)&lt;&gt;40,Z4&lt;&gt;""),COUNTIF(Z6:Z31,3),"")</f>
      </c>
      <c r="AA36" s="97" t="s">
        <v>10</v>
      </c>
      <c r="AB36" s="97"/>
      <c r="AC36" s="96">
        <f>((AB51*AB53*6)-AA31)/(AB51*AB53*6)</f>
        <v>0.945919540229885</v>
      </c>
    </row>
    <row r="37" spans="1:29" ht="7.5" customHeight="1">
      <c r="A37" s="21"/>
      <c r="B37" s="37" t="s">
        <v>27</v>
      </c>
      <c r="C37" s="45">
        <f aca="true" t="shared" si="19" ref="C37:N37">IF(AND(COUNTBLANK($B$6:$B$31)&lt;&gt;40,C4&lt;&gt;""),COUNTIF(C6:C31,7),"")</f>
        <v>0</v>
      </c>
      <c r="D37" s="45">
        <f t="shared" si="19"/>
        <v>11</v>
      </c>
      <c r="E37" s="45">
        <f t="shared" si="19"/>
        <v>10</v>
      </c>
      <c r="F37" s="45">
        <f t="shared" si="19"/>
        <v>8</v>
      </c>
      <c r="G37" s="45">
        <f t="shared" si="19"/>
        <v>8</v>
      </c>
      <c r="H37" s="45">
        <f t="shared" si="19"/>
        <v>7</v>
      </c>
      <c r="I37" s="45">
        <f t="shared" si="19"/>
        <v>6</v>
      </c>
      <c r="J37" s="45">
        <f t="shared" si="19"/>
        <v>4</v>
      </c>
      <c r="K37" s="45">
        <f t="shared" si="19"/>
        <v>7</v>
      </c>
      <c r="L37" s="45">
        <f t="shared" si="19"/>
      </c>
      <c r="M37" s="45">
        <f t="shared" si="19"/>
        <v>3</v>
      </c>
      <c r="N37" s="45">
        <f t="shared" si="19"/>
      </c>
      <c r="O37" s="36"/>
      <c r="P37" s="74" t="s">
        <v>49</v>
      </c>
      <c r="Q37" s="74"/>
      <c r="R37" s="74"/>
      <c r="S37" s="74"/>
      <c r="T37" s="74"/>
      <c r="U37" s="74"/>
      <c r="V37" s="74"/>
      <c r="W37" s="95"/>
      <c r="X37" s="36">
        <f>IF(AND(COUNTBLANK($B$6:$B$31)&lt;&gt;40,X4&lt;&gt;""),COUNTIF(X6:X31,2),"")</f>
      </c>
      <c r="Y37" s="36">
        <f>IF(AND(COUNTBLANK($B$6:$B$31)&lt;&gt;40,Y4&lt;&gt;""),COUNTIF(Y6:Y31,2),"")</f>
      </c>
      <c r="Z37" s="36">
        <f>IF(AND(COUNTBLANK($B$6:$B$31)&lt;&gt;40,Z4&lt;&gt;""),COUNTIF(Z6:Z31,2),"")</f>
      </c>
      <c r="AA37" s="97"/>
      <c r="AB37" s="97"/>
      <c r="AC37" s="94"/>
    </row>
    <row r="38" spans="1:29" ht="7.5" customHeight="1">
      <c r="A38" s="21"/>
      <c r="B38" s="37" t="s">
        <v>28</v>
      </c>
      <c r="C38" s="45">
        <f aca="true" t="shared" si="20" ref="C38:N38">IF(AND(COUNTBLANK($B$6:$B$31)&lt;&gt;40,C4&lt;&gt;""),COUNTIF(C6:C31,6),"")</f>
        <v>0</v>
      </c>
      <c r="D38" s="45">
        <f t="shared" si="20"/>
        <v>2</v>
      </c>
      <c r="E38" s="45">
        <f t="shared" si="20"/>
        <v>5</v>
      </c>
      <c r="F38" s="45">
        <f t="shared" si="20"/>
        <v>3</v>
      </c>
      <c r="G38" s="45">
        <f t="shared" si="20"/>
        <v>2</v>
      </c>
      <c r="H38" s="45">
        <f t="shared" si="20"/>
        <v>2</v>
      </c>
      <c r="I38" s="45">
        <f t="shared" si="20"/>
        <v>6</v>
      </c>
      <c r="J38" s="45">
        <f t="shared" si="20"/>
        <v>2</v>
      </c>
      <c r="K38" s="45">
        <f t="shared" si="20"/>
        <v>5</v>
      </c>
      <c r="L38" s="45">
        <f t="shared" si="20"/>
      </c>
      <c r="M38" s="45">
        <f t="shared" si="20"/>
        <v>1</v>
      </c>
      <c r="N38" s="45">
        <f t="shared" si="20"/>
      </c>
      <c r="O38" s="36"/>
      <c r="P38" s="38"/>
      <c r="Q38" s="38"/>
      <c r="R38" s="38"/>
      <c r="S38" s="38"/>
      <c r="T38" s="38"/>
      <c r="U38" s="38"/>
      <c r="V38" s="39"/>
      <c r="W38" s="38"/>
      <c r="X38" s="36"/>
      <c r="Y38" s="36"/>
      <c r="Z38" s="36"/>
      <c r="AA38" s="97" t="s">
        <v>12</v>
      </c>
      <c r="AB38" s="97"/>
      <c r="AC38" s="93">
        <f>AB31/AB53</f>
        <v>8.56</v>
      </c>
    </row>
    <row r="39" spans="1:29" ht="7.5" customHeight="1">
      <c r="A39" s="21"/>
      <c r="B39" s="37" t="s">
        <v>29</v>
      </c>
      <c r="C39" s="45">
        <f aca="true" t="shared" si="21" ref="C39:N39">IF(AND(COUNTBLANK($B$6:$B$31)&lt;&gt;40,C4&lt;&gt;""),COUNTIF(C6:C31,5),"")</f>
        <v>0</v>
      </c>
      <c r="D39" s="45">
        <f t="shared" si="21"/>
        <v>0</v>
      </c>
      <c r="E39" s="45">
        <f t="shared" si="21"/>
        <v>4</v>
      </c>
      <c r="F39" s="45">
        <f t="shared" si="21"/>
        <v>1</v>
      </c>
      <c r="G39" s="45">
        <f t="shared" si="21"/>
        <v>2</v>
      </c>
      <c r="H39" s="45">
        <f t="shared" si="21"/>
        <v>1</v>
      </c>
      <c r="I39" s="45">
        <f t="shared" si="21"/>
        <v>2</v>
      </c>
      <c r="J39" s="45">
        <f t="shared" si="21"/>
        <v>0</v>
      </c>
      <c r="K39" s="45">
        <f t="shared" si="21"/>
        <v>2</v>
      </c>
      <c r="L39" s="45">
        <f t="shared" si="21"/>
      </c>
      <c r="M39" s="45">
        <f t="shared" si="21"/>
        <v>1</v>
      </c>
      <c r="N39" s="45">
        <f t="shared" si="21"/>
      </c>
      <c r="O39" s="36"/>
      <c r="P39" s="74" t="s">
        <v>49</v>
      </c>
      <c r="Q39" s="74"/>
      <c r="R39" s="74"/>
      <c r="S39" s="74"/>
      <c r="T39" s="74"/>
      <c r="U39" s="74"/>
      <c r="V39" s="74"/>
      <c r="W39" s="74"/>
      <c r="X39" s="36"/>
      <c r="Y39" s="36"/>
      <c r="Z39" s="36"/>
      <c r="AA39" s="97"/>
      <c r="AB39" s="97"/>
      <c r="AC39" s="94"/>
    </row>
    <row r="40" spans="1:29" ht="7.5" customHeight="1">
      <c r="A40" s="21"/>
      <c r="B40" s="37" t="s">
        <v>30</v>
      </c>
      <c r="C40" s="45">
        <f aca="true" t="shared" si="22" ref="C40:N40">IF(AND(COUNTBLANK($B$6:$B$31)&lt;&gt;40,C4&lt;&gt;""),COUNTIF(C6:C31,4),"")</f>
        <v>3</v>
      </c>
      <c r="D40" s="45">
        <f t="shared" si="22"/>
        <v>0</v>
      </c>
      <c r="E40" s="45">
        <f t="shared" si="22"/>
        <v>2</v>
      </c>
      <c r="F40" s="45">
        <f t="shared" si="22"/>
        <v>0</v>
      </c>
      <c r="G40" s="45">
        <f t="shared" si="22"/>
        <v>1</v>
      </c>
      <c r="H40" s="45">
        <f t="shared" si="22"/>
        <v>3</v>
      </c>
      <c r="I40" s="45">
        <f t="shared" si="22"/>
        <v>0</v>
      </c>
      <c r="J40" s="45">
        <f t="shared" si="22"/>
        <v>0</v>
      </c>
      <c r="K40" s="45">
        <f t="shared" si="22"/>
        <v>0</v>
      </c>
      <c r="L40" s="45">
        <f t="shared" si="22"/>
      </c>
      <c r="M40" s="45">
        <f t="shared" si="22"/>
        <v>0</v>
      </c>
      <c r="N40" s="45">
        <f t="shared" si="22"/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19"/>
      <c r="AB40" s="18"/>
      <c r="AC40" s="16"/>
    </row>
    <row r="41" spans="1:29" ht="7.5" customHeight="1">
      <c r="A41" s="21"/>
      <c r="B41" s="37" t="s">
        <v>31</v>
      </c>
      <c r="C41" s="46">
        <f aca="true" t="shared" si="23" ref="C41:N41">IF(AND(COUNTBLANK($B$6:$B$31)&lt;&gt;40,C4&lt;&gt;""),COUNTIF(C6:C31,3),"")</f>
        <v>0</v>
      </c>
      <c r="D41" s="46">
        <f t="shared" si="23"/>
        <v>0</v>
      </c>
      <c r="E41" s="46">
        <f t="shared" si="23"/>
        <v>0</v>
      </c>
      <c r="F41" s="46">
        <f t="shared" si="23"/>
        <v>0</v>
      </c>
      <c r="G41" s="46">
        <f t="shared" si="23"/>
        <v>0</v>
      </c>
      <c r="H41" s="46">
        <f t="shared" si="23"/>
        <v>1</v>
      </c>
      <c r="I41" s="46">
        <f t="shared" si="23"/>
        <v>0</v>
      </c>
      <c r="J41" s="46">
        <f t="shared" si="23"/>
        <v>0</v>
      </c>
      <c r="K41" s="46">
        <f t="shared" si="23"/>
        <v>0</v>
      </c>
      <c r="L41" s="46">
        <f t="shared" si="23"/>
      </c>
      <c r="M41" s="46">
        <f t="shared" si="23"/>
        <v>0</v>
      </c>
      <c r="N41" s="46">
        <f t="shared" si="23"/>
      </c>
      <c r="O41" s="36"/>
      <c r="P41" s="36"/>
      <c r="Q41" s="36"/>
      <c r="R41" s="36"/>
      <c r="S41" s="36"/>
      <c r="T41" s="99" t="s">
        <v>43</v>
      </c>
      <c r="U41" s="100"/>
      <c r="V41" s="100"/>
      <c r="W41" s="100"/>
      <c r="X41" s="100"/>
      <c r="Y41" s="100"/>
      <c r="Z41" s="100"/>
      <c r="AA41" s="35"/>
      <c r="AB41" s="34"/>
      <c r="AC41" s="120" t="s">
        <v>101</v>
      </c>
    </row>
    <row r="42" spans="1:29" ht="7.5" customHeight="1">
      <c r="A42" s="21"/>
      <c r="B42" s="37" t="s">
        <v>32</v>
      </c>
      <c r="C42" s="46">
        <f aca="true" t="shared" si="24" ref="C42:N42">IF(AND(COUNTBLANK($B$6:$B$31)&lt;&gt;40,C4&lt;&gt;""),COUNTIF(C6:C31,2),"")</f>
        <v>0</v>
      </c>
      <c r="D42" s="46">
        <f t="shared" si="24"/>
        <v>0</v>
      </c>
      <c r="E42" s="46">
        <f t="shared" si="24"/>
        <v>0</v>
      </c>
      <c r="F42" s="46">
        <f t="shared" si="24"/>
        <v>0</v>
      </c>
      <c r="G42" s="46">
        <f t="shared" si="24"/>
        <v>0</v>
      </c>
      <c r="H42" s="46">
        <f t="shared" si="24"/>
        <v>0</v>
      </c>
      <c r="I42" s="46">
        <f t="shared" si="24"/>
        <v>0</v>
      </c>
      <c r="J42" s="46">
        <f t="shared" si="24"/>
        <v>0</v>
      </c>
      <c r="K42" s="46">
        <f t="shared" si="24"/>
        <v>0</v>
      </c>
      <c r="L42" s="46">
        <f t="shared" si="24"/>
      </c>
      <c r="M42" s="46">
        <f t="shared" si="24"/>
        <v>0</v>
      </c>
      <c r="N42" s="46">
        <f t="shared" si="24"/>
      </c>
      <c r="O42" s="36"/>
      <c r="P42" s="36"/>
      <c r="Q42" s="36"/>
      <c r="R42" s="36"/>
      <c r="S42" s="36"/>
      <c r="T42" s="100"/>
      <c r="U42" s="100"/>
      <c r="V42" s="100"/>
      <c r="W42" s="100"/>
      <c r="X42" s="100"/>
      <c r="Y42" s="100"/>
      <c r="Z42" s="100"/>
      <c r="AA42" s="99" t="s">
        <v>50</v>
      </c>
      <c r="AB42" s="100"/>
      <c r="AC42" s="98"/>
    </row>
    <row r="43" spans="1:29" ht="7.5" customHeight="1">
      <c r="A43" s="21"/>
      <c r="B43" s="37" t="s">
        <v>33</v>
      </c>
      <c r="C43" s="46">
        <f aca="true" t="shared" si="25" ref="C43:N43">IF(AND(COUNTBLANK($B$6:$B$31)&lt;&gt;40,C4&lt;&gt;""),COUNTIF(C6:C31,1),"")</f>
        <v>0</v>
      </c>
      <c r="D43" s="46">
        <f t="shared" si="25"/>
        <v>0</v>
      </c>
      <c r="E43" s="46">
        <f t="shared" si="25"/>
        <v>0</v>
      </c>
      <c r="F43" s="46">
        <f t="shared" si="25"/>
        <v>0</v>
      </c>
      <c r="G43" s="46">
        <f t="shared" si="25"/>
        <v>0</v>
      </c>
      <c r="H43" s="46">
        <f t="shared" si="25"/>
        <v>0</v>
      </c>
      <c r="I43" s="46">
        <f t="shared" si="25"/>
        <v>0</v>
      </c>
      <c r="J43" s="46">
        <f t="shared" si="25"/>
        <v>0</v>
      </c>
      <c r="K43" s="46">
        <f t="shared" si="25"/>
        <v>0</v>
      </c>
      <c r="L43" s="46">
        <f t="shared" si="25"/>
      </c>
      <c r="M43" s="46">
        <f t="shared" si="25"/>
        <v>0</v>
      </c>
      <c r="N43" s="46">
        <f t="shared" si="25"/>
      </c>
      <c r="O43" s="36"/>
      <c r="P43" s="36"/>
      <c r="Q43" s="36"/>
      <c r="R43" s="36"/>
      <c r="S43" s="36"/>
      <c r="T43" s="99" t="s">
        <v>46</v>
      </c>
      <c r="U43" s="100"/>
      <c r="V43" s="100"/>
      <c r="W43" s="100"/>
      <c r="X43" s="100"/>
      <c r="Y43" s="100"/>
      <c r="Z43" s="100"/>
      <c r="AA43" s="20"/>
      <c r="AB43" s="20"/>
      <c r="AC43" s="98" t="s">
        <v>87</v>
      </c>
    </row>
    <row r="44" spans="1:29" ht="7.5" customHeight="1">
      <c r="A44" s="21"/>
      <c r="B44" s="37" t="s">
        <v>34</v>
      </c>
      <c r="C44" s="46">
        <f aca="true" t="shared" si="26" ref="C44:N44">IF(AND(COUNTBLANK($B$6:$B$31)&lt;&gt;40,C4&lt;&gt;""),COUNTIF(C6:C31,0),"")</f>
        <v>0</v>
      </c>
      <c r="D44" s="46">
        <f t="shared" si="26"/>
        <v>0</v>
      </c>
      <c r="E44" s="46">
        <f t="shared" si="26"/>
        <v>0</v>
      </c>
      <c r="F44" s="46">
        <f t="shared" si="26"/>
        <v>0</v>
      </c>
      <c r="G44" s="46">
        <f t="shared" si="26"/>
        <v>0</v>
      </c>
      <c r="H44" s="46">
        <f t="shared" si="26"/>
        <v>0</v>
      </c>
      <c r="I44" s="46">
        <f t="shared" si="26"/>
        <v>0</v>
      </c>
      <c r="J44" s="46">
        <f t="shared" si="26"/>
        <v>0</v>
      </c>
      <c r="K44" s="46">
        <f t="shared" si="26"/>
        <v>0</v>
      </c>
      <c r="L44" s="46">
        <f t="shared" si="26"/>
      </c>
      <c r="M44" s="46">
        <f t="shared" si="26"/>
        <v>0</v>
      </c>
      <c r="N44" s="46">
        <f t="shared" si="26"/>
      </c>
      <c r="O44" s="36"/>
      <c r="P44" s="36"/>
      <c r="Q44" s="36"/>
      <c r="R44" s="36"/>
      <c r="S44" s="36"/>
      <c r="T44" s="100"/>
      <c r="U44" s="100"/>
      <c r="V44" s="100"/>
      <c r="W44" s="100"/>
      <c r="X44" s="100"/>
      <c r="Y44" s="100"/>
      <c r="Z44" s="100"/>
      <c r="AA44" s="99" t="s">
        <v>50</v>
      </c>
      <c r="AB44" s="100"/>
      <c r="AC44" s="98"/>
    </row>
    <row r="45" spans="1:29" ht="7.5" customHeight="1">
      <c r="A45" s="21"/>
      <c r="B45" s="37" t="s">
        <v>35</v>
      </c>
      <c r="C45" s="47">
        <f aca="true" t="shared" si="27" ref="C45:N45">IF(AND(COUNTBLANK($B$6:$B$31)&lt;&gt;40,C4&lt;&gt;""),COUNTBLANK(C6:C31)-COUNTBLANK($B$6:$B$31),"")+COUNTIF(C6:C30,"н/а")</f>
        <v>0</v>
      </c>
      <c r="D45" s="47">
        <f t="shared" si="27"/>
        <v>0</v>
      </c>
      <c r="E45" s="47">
        <f t="shared" si="27"/>
        <v>0</v>
      </c>
      <c r="F45" s="47">
        <f t="shared" si="27"/>
        <v>0</v>
      </c>
      <c r="G45" s="47">
        <f t="shared" si="27"/>
        <v>0</v>
      </c>
      <c r="H45" s="47">
        <f t="shared" si="27"/>
        <v>0</v>
      </c>
      <c r="I45" s="47">
        <f t="shared" si="27"/>
        <v>0</v>
      </c>
      <c r="J45" s="47">
        <f t="shared" si="27"/>
        <v>0</v>
      </c>
      <c r="K45" s="47">
        <f t="shared" si="27"/>
        <v>0</v>
      </c>
      <c r="L45" s="47" t="e">
        <f t="shared" si="27"/>
        <v>#VALUE!</v>
      </c>
      <c r="M45" s="47">
        <f t="shared" si="27"/>
        <v>0</v>
      </c>
      <c r="N45" s="47" t="e">
        <f t="shared" si="27"/>
        <v>#VALUE!</v>
      </c>
      <c r="O45" s="36"/>
      <c r="P45" s="36"/>
      <c r="Q45" s="36"/>
      <c r="R45" s="36"/>
      <c r="S45" s="36"/>
      <c r="T45" s="36"/>
      <c r="U45" s="36"/>
      <c r="V45" s="36"/>
      <c r="W45" s="36">
        <f>IF(AND(COUNTBLANK($B$6:$B$31)&lt;&gt;40,W4&lt;&gt;""),COUNTBLANK(W6:W31)-COUNTBLANK($B$6:$B$31),"")</f>
      </c>
      <c r="X45" s="36">
        <f>IF(AND(COUNTBLANK($B$6:$B$31)&lt;&gt;40,X4&lt;&gt;""),COUNTBLANK(X6:X31)-COUNTBLANK($B$6:$B$31),"")</f>
      </c>
      <c r="Y45" s="36">
        <f>IF(AND(COUNTBLANK($B$6:$B$31)&lt;&gt;40,Y4&lt;&gt;""),COUNTBLANK(Y6:Y31)-COUNTBLANK($B$6:$B$31),"")</f>
      </c>
      <c r="Z45" s="36">
        <f>IF(AND(COUNTBLANK($B$6:$B$31)&lt;&gt;40,Z4&lt;&gt;""),COUNTBLANK(Z6:Z31)-COUNTBLANK($B$6:$B$31),"")</f>
      </c>
      <c r="AA45" s="20"/>
      <c r="AB45" s="20"/>
      <c r="AC45" s="19"/>
    </row>
    <row r="46" spans="2:29" ht="12.75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0"/>
      <c r="AB46" s="20"/>
      <c r="AC46" s="19"/>
    </row>
    <row r="47" spans="2:29" ht="12.75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0"/>
      <c r="AB47" s="20"/>
      <c r="AC47" s="19"/>
    </row>
    <row r="48" spans="2:29" ht="12.7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0"/>
      <c r="AB48" s="20"/>
      <c r="AC48" s="19"/>
    </row>
    <row r="49" ht="35.25" customHeight="1"/>
    <row r="50" ht="12.75">
      <c r="AB50" s="42" t="s">
        <v>52</v>
      </c>
    </row>
    <row r="51" ht="12.75">
      <c r="AB51" s="44">
        <v>116</v>
      </c>
    </row>
    <row r="53" spans="23:28" ht="12.75">
      <c r="W53" s="42" t="s">
        <v>51</v>
      </c>
      <c r="AB53" s="44">
        <f>A30</f>
        <v>25</v>
      </c>
    </row>
    <row r="54" ht="12.75">
      <c r="W54" s="42" t="s">
        <v>15</v>
      </c>
    </row>
    <row r="56" spans="23:28" ht="12.75">
      <c r="W56" s="42" t="s">
        <v>55</v>
      </c>
      <c r="AB56">
        <f>COUNTIF(AD6:AD30,"&gt;0")</f>
        <v>0</v>
      </c>
    </row>
    <row r="57" ht="12.75">
      <c r="W57" s="43" t="s">
        <v>15</v>
      </c>
    </row>
    <row r="60" spans="23:28" ht="12.75">
      <c r="W60" s="42" t="s">
        <v>55</v>
      </c>
      <c r="AB60">
        <f>COUNTIF(AE6:AE30,"&gt;0")</f>
        <v>1</v>
      </c>
    </row>
    <row r="61" ht="12.75">
      <c r="W61" s="43" t="s">
        <v>15</v>
      </c>
    </row>
  </sheetData>
  <sheetProtection/>
  <mergeCells count="55"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AC41:AC42"/>
    <mergeCell ref="T43:Z44"/>
    <mergeCell ref="AC43:AC44"/>
    <mergeCell ref="AA42:AB42"/>
    <mergeCell ref="AA44:AB44"/>
    <mergeCell ref="T41:Z42"/>
    <mergeCell ref="AC38:AC39"/>
    <mergeCell ref="P37:W37"/>
    <mergeCell ref="P39:W39"/>
    <mergeCell ref="AC36:AC37"/>
    <mergeCell ref="AA36:AB37"/>
    <mergeCell ref="AA38:AB39"/>
    <mergeCell ref="B1:AC1"/>
    <mergeCell ref="A3:A5"/>
    <mergeCell ref="C3:N3"/>
    <mergeCell ref="O3:Z3"/>
    <mergeCell ref="AA3:AB3"/>
    <mergeCell ref="O4:Z4"/>
    <mergeCell ref="C5:N5"/>
    <mergeCell ref="B3:B5"/>
    <mergeCell ref="K4:L4"/>
    <mergeCell ref="A32:B32"/>
    <mergeCell ref="C32:AC32"/>
    <mergeCell ref="AC3:AC5"/>
    <mergeCell ref="AA4:AB4"/>
    <mergeCell ref="T35:W35"/>
    <mergeCell ref="P35:R35"/>
    <mergeCell ref="AC34:AC35"/>
    <mergeCell ref="AA34:AB35"/>
    <mergeCell ref="K6:L6"/>
    <mergeCell ref="K7:L7"/>
  </mergeCells>
  <conditionalFormatting sqref="AA6:AA25">
    <cfRule type="dataBar" priority="21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{e17ac3fe-0e12-4205-b39a-42d27d79d7d1}</x14:id>
        </ext>
      </extLst>
    </cfRule>
  </conditionalFormatting>
  <conditionalFormatting sqref="AA26:AA27">
    <cfRule type="dataBar" priority="20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{1857a303-be79-4df0-9e46-241792402a10}</x14:id>
        </ext>
      </extLst>
    </cfRule>
  </conditionalFormatting>
  <conditionalFormatting sqref="AB6:AB25 AB28:AB30">
    <cfRule type="cellIs" priority="17" dxfId="8" operator="greaterThan">
      <formula>0</formula>
    </cfRule>
  </conditionalFormatting>
  <conditionalFormatting sqref="AB6:AB25 AB28:AB30">
    <cfRule type="cellIs" priority="14" dxfId="9" operator="greaterThan">
      <formula>0</formula>
    </cfRule>
    <cfRule type="cellIs" priority="15" dxfId="9" operator="greaterThan">
      <formula>0</formula>
    </cfRule>
    <cfRule type="cellIs" priority="16" dxfId="9" operator="greaterThan">
      <formula>0</formula>
    </cfRule>
  </conditionalFormatting>
  <conditionalFormatting sqref="AB6:AB25">
    <cfRule type="dataBar" priority="18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{01c74135-29bf-4cda-bbe4-1518b775ce56}</x14:id>
        </ext>
      </extLst>
    </cfRule>
  </conditionalFormatting>
  <conditionalFormatting sqref="AB26:AB27">
    <cfRule type="cellIs" priority="12" dxfId="8" operator="greaterThan">
      <formula>0</formula>
    </cfRule>
  </conditionalFormatting>
  <conditionalFormatting sqref="AB26:AB27">
    <cfRule type="cellIs" priority="9" dxfId="9" operator="greaterThan">
      <formula>0</formula>
    </cfRule>
    <cfRule type="cellIs" priority="10" dxfId="9" operator="greaterThan">
      <formula>0</formula>
    </cfRule>
    <cfRule type="cellIs" priority="11" dxfId="9" operator="greaterThan">
      <formula>0</formula>
    </cfRule>
  </conditionalFormatting>
  <conditionalFormatting sqref="AB26:AB27">
    <cfRule type="dataBar" priority="13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{19b5af17-b4aa-4fc5-84dd-ce4019064782}</x14:id>
        </ext>
      </extLst>
    </cfRule>
  </conditionalFormatting>
  <conditionalFormatting sqref="AC6:AC30">
    <cfRule type="dataBar" priority="418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{2d7b0212-15c4-4a19-b476-06de2c7f2fa6}</x14:id>
        </ext>
      </extLst>
    </cfRule>
  </conditionalFormatting>
  <conditionalFormatting sqref="AC6:AC30">
    <cfRule type="dataBar" priority="420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{584b83f2-2bbe-4817-89f4-39f06d018b17}</x14:id>
        </ext>
      </extLst>
    </cfRule>
  </conditionalFormatting>
  <conditionalFormatting sqref="AA28:AA30">
    <cfRule type="dataBar" priority="422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{e6828d9e-55ff-4f58-bb5e-d3717f08cb63}</x14:id>
        </ext>
      </extLst>
    </cfRule>
  </conditionalFormatting>
  <conditionalFormatting sqref="AB28:AB30">
    <cfRule type="dataBar" priority="424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{69d8e375-59a1-4304-b3fb-73b1902eda1f}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3:C4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7ac3fe-0e12-4205-b39a-42d27d79d7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AA6:AA25</xm:sqref>
        </x14:conditionalFormatting>
        <x14:conditionalFormatting xmlns:xm="http://schemas.microsoft.com/office/excel/2006/main">
          <x14:cfRule type="dataBar" id="{1857a303-be79-4df0-9e46-241792402a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AA26:AA27</xm:sqref>
        </x14:conditionalFormatting>
        <x14:conditionalFormatting xmlns:xm="http://schemas.microsoft.com/office/excel/2006/main">
          <x14:cfRule type="dataBar" id="{01c74135-29bf-4cda-bbe4-1518b775ce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AB6:AB25</xm:sqref>
        </x14:conditionalFormatting>
        <x14:conditionalFormatting xmlns:xm="http://schemas.microsoft.com/office/excel/2006/main">
          <x14:cfRule type="dataBar" id="{19b5af17-b4aa-4fc5-84dd-ce40190647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AB26:AB27</xm:sqref>
        </x14:conditionalFormatting>
        <x14:conditionalFormatting xmlns:xm="http://schemas.microsoft.com/office/excel/2006/main">
          <x14:cfRule type="dataBar" id="{2d7b0212-15c4-4a19-b476-06de2c7f2f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AC6:AC30</xm:sqref>
        </x14:conditionalFormatting>
        <x14:conditionalFormatting xmlns:xm="http://schemas.microsoft.com/office/excel/2006/main">
          <x14:cfRule type="dataBar" id="{584b83f2-2bbe-4817-89f4-39f06d018b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AC6:AC30</xm:sqref>
        </x14:conditionalFormatting>
        <x14:conditionalFormatting xmlns:xm="http://schemas.microsoft.com/office/excel/2006/main">
          <x14:cfRule type="dataBar" id="{e6828d9e-55ff-4f58-bb5e-d3717f08cb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AA28:AA30</xm:sqref>
        </x14:conditionalFormatting>
        <x14:conditionalFormatting xmlns:xm="http://schemas.microsoft.com/office/excel/2006/main">
          <x14:cfRule type="dataBar" id="{69d8e375-59a1-4304-b3fb-73b1902eda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AB28:AB30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ht="0.75" customHeight="1"/>
    <row r="3" spans="1:17" ht="18" customHeight="1">
      <c r="A3" s="113" t="s">
        <v>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9.5" customHeight="1">
      <c r="A4" s="115" t="s">
        <v>14</v>
      </c>
      <c r="B4" s="104" t="s">
        <v>39</v>
      </c>
      <c r="C4" s="104" t="s">
        <v>45</v>
      </c>
      <c r="D4" s="107" t="s">
        <v>15</v>
      </c>
      <c r="E4" s="108"/>
      <c r="F4" s="108"/>
      <c r="G4" s="108"/>
      <c r="H4" s="108"/>
      <c r="I4" s="108"/>
      <c r="J4" s="108"/>
      <c r="K4" s="109"/>
      <c r="L4" s="104" t="s">
        <v>20</v>
      </c>
      <c r="M4" s="104" t="s">
        <v>21</v>
      </c>
      <c r="N4" s="107" t="s">
        <v>40</v>
      </c>
      <c r="O4" s="109"/>
      <c r="P4" s="104" t="s">
        <v>22</v>
      </c>
      <c r="Q4" s="104" t="s">
        <v>19</v>
      </c>
    </row>
    <row r="5" spans="1:17" ht="15" customHeight="1">
      <c r="A5" s="116"/>
      <c r="B5" s="105"/>
      <c r="C5" s="105"/>
      <c r="D5" s="107" t="s">
        <v>36</v>
      </c>
      <c r="E5" s="109"/>
      <c r="F5" s="107" t="s">
        <v>57</v>
      </c>
      <c r="G5" s="109"/>
      <c r="H5" s="107" t="s">
        <v>58</v>
      </c>
      <c r="I5" s="109"/>
      <c r="J5" s="107" t="s">
        <v>37</v>
      </c>
      <c r="K5" s="109"/>
      <c r="L5" s="105"/>
      <c r="M5" s="105"/>
      <c r="N5" s="104" t="s">
        <v>18</v>
      </c>
      <c r="O5" s="104" t="s">
        <v>42</v>
      </c>
      <c r="P5" s="105"/>
      <c r="Q5" s="105"/>
    </row>
    <row r="6" spans="1:17" ht="27" customHeight="1">
      <c r="A6" s="117"/>
      <c r="B6" s="106"/>
      <c r="C6" s="106"/>
      <c r="D6" s="23" t="s">
        <v>16</v>
      </c>
      <c r="E6" s="23" t="s">
        <v>17</v>
      </c>
      <c r="F6" s="23" t="s">
        <v>16</v>
      </c>
      <c r="G6" s="23" t="s">
        <v>17</v>
      </c>
      <c r="H6" s="23" t="s">
        <v>16</v>
      </c>
      <c r="I6" s="23" t="s">
        <v>17</v>
      </c>
      <c r="J6" s="23" t="s">
        <v>16</v>
      </c>
      <c r="K6" s="23" t="s">
        <v>17</v>
      </c>
      <c r="L6" s="106"/>
      <c r="M6" s="106"/>
      <c r="N6" s="106"/>
      <c r="O6" s="106"/>
      <c r="P6" s="106"/>
      <c r="Q6" s="106"/>
    </row>
    <row r="7" spans="1:17" ht="15" customHeight="1">
      <c r="A7" s="48" t="s">
        <v>86</v>
      </c>
      <c r="B7" s="24">
        <f>'ПР-31'!AB53</f>
        <v>25</v>
      </c>
      <c r="C7" s="24">
        <f>'ПР-31'!AB53</f>
        <v>25</v>
      </c>
      <c r="D7" s="24" t="e">
        <f>DCOUNTA('ПР-31'!B5:Z31,'ПР-31'!B3,'Ввод данных2'!D4:L5)</f>
        <v>#VALUE!</v>
      </c>
      <c r="E7" s="25" t="e">
        <f>D7/B7</f>
        <v>#VALUE!</v>
      </c>
      <c r="F7" s="24" t="e">
        <f>DCOUNTA('ПР-31'!B5:Z31,'ПР-31'!B3,'Ввод данных2'!F4:L5)-D7</f>
        <v>#VALUE!</v>
      </c>
      <c r="G7" s="25" t="e">
        <f>F7/B7</f>
        <v>#VALUE!</v>
      </c>
      <c r="H7" s="24" t="e">
        <f>DCOUNTA('ПР-31'!B5:Z31,'ПР-31'!B3,'Ввод данных2'!I4:L5)-D7-F7</f>
        <v>#VALUE!</v>
      </c>
      <c r="I7" s="25" t="e">
        <f>H7/B7</f>
        <v>#VALUE!</v>
      </c>
      <c r="J7" s="24" t="e">
        <f>B7-H7-F7-D7</f>
        <v>#VALUE!</v>
      </c>
      <c r="K7" s="25" t="e">
        <f>J7/B7</f>
        <v>#VALUE!</v>
      </c>
      <c r="L7" s="25">
        <f>'ПР-31'!AC34</f>
        <v>1</v>
      </c>
      <c r="M7" s="25">
        <f>((B7-'ПР-31'!AB60)/B7)*100%</f>
        <v>0.96</v>
      </c>
      <c r="N7" s="24">
        <f>('ПР-31'!AA31)</f>
        <v>941</v>
      </c>
      <c r="O7" s="24">
        <f>('ПР-31'!AB31)</f>
        <v>214</v>
      </c>
      <c r="P7" s="25">
        <f>'ПР-31'!AC36</f>
        <v>0.945919540229885</v>
      </c>
      <c r="Q7" s="31">
        <f>'ПР-31'!AC38</f>
        <v>8.56</v>
      </c>
    </row>
    <row r="8" spans="1:17" ht="15" customHeight="1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5" customHeight="1">
      <c r="A9" s="27" t="s">
        <v>41</v>
      </c>
      <c r="B9" s="28">
        <f>SUM(B7:B8)</f>
        <v>25</v>
      </c>
      <c r="C9" s="24">
        <f>SUM(C7:C8)</f>
        <v>25</v>
      </c>
      <c r="D9" s="28" t="e">
        <f>SUM(D7:D8)</f>
        <v>#VALUE!</v>
      </c>
      <c r="E9" s="25" t="e">
        <f>AVERAGE(E7:E8)</f>
        <v>#VALUE!</v>
      </c>
      <c r="F9" s="29" t="e">
        <f>SUM(F7:F8)</f>
        <v>#VALUE!</v>
      </c>
      <c r="G9" s="25" t="e">
        <f>AVERAGE(G7:G8)</f>
        <v>#VALUE!</v>
      </c>
      <c r="H9" s="28" t="e">
        <f>SUM(H7:H8)</f>
        <v>#VALUE!</v>
      </c>
      <c r="I9" s="25" t="e">
        <f>AVERAGE(I7:I8)</f>
        <v>#VALUE!</v>
      </c>
      <c r="J9" s="28" t="e">
        <f>SUM(J7:J8)</f>
        <v>#VALUE!</v>
      </c>
      <c r="K9" s="25" t="e">
        <f>AVERAGE(K7:K8)</f>
        <v>#VALUE!</v>
      </c>
      <c r="L9" s="25">
        <f>AVERAGE(L7:L8)</f>
        <v>1</v>
      </c>
      <c r="M9" s="25">
        <f>AVERAGE(M7:M8)</f>
        <v>0.96</v>
      </c>
      <c r="N9" s="30">
        <f>SUM(N7:N8)</f>
        <v>941</v>
      </c>
      <c r="O9" s="28">
        <f>SUM(O7:O8)</f>
        <v>214</v>
      </c>
      <c r="P9" s="25">
        <f>AVERAGE(P7:P8)</f>
        <v>0.945919540229885</v>
      </c>
      <c r="Q9" s="32">
        <f>AVERAGE(Q7:Q8)</f>
        <v>8.56</v>
      </c>
    </row>
    <row r="10" spans="1:17" ht="15" customHeight="1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5" customHeight="1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customHeight="1">
      <c r="A14" s="103" t="s">
        <v>60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10" t="s">
        <v>59</v>
      </c>
      <c r="N14" s="110"/>
      <c r="O14" s="110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9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  <mergeCell ref="M14:O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5" sqref="E5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8" t="s">
        <v>13</v>
      </c>
      <c r="C5" s="119"/>
      <c r="D5" s="119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2024-02-01T14:20:33Z</cp:lastPrinted>
  <dcterms:created xsi:type="dcterms:W3CDTF">2001-07-28T00:43:23Z</dcterms:created>
  <dcterms:modified xsi:type="dcterms:W3CDTF">2024-02-07T14:00:35Z</dcterms:modified>
  <cp:category/>
  <cp:version/>
  <cp:contentType/>
  <cp:contentStatus/>
</cp:coreProperties>
</file>