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МП-21" sheetId="1" r:id="rId1"/>
    <sheet name="Лист1" sheetId="2" r:id="rId2"/>
    <sheet name="ИТОГИ" sheetId="3" r:id="rId3"/>
    <sheet name="Ввод данных2" sheetId="4" state="hidden" r:id="rId4"/>
    <sheet name="Ввод данных" sheetId="5" r:id="rId5"/>
  </sheets>
  <externalReferences>
    <externalReference r:id="rId8"/>
    <externalReference r:id="rId9"/>
  </externalReferences>
  <definedNames>
    <definedName name="_xlfn.AGGREGATE" hidden="1">#NAME?</definedName>
  </definedNames>
  <calcPr fullCalcOnLoad="1"/>
</workbook>
</file>

<file path=xl/comments5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<sst xmlns="http://schemas.openxmlformats.org/spreadsheetml/2006/main" count="126" uniqueCount="111">
  <si>
    <t>Учебные предметы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</si>
  <si>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</si>
  <si>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</si>
  <si>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</si>
  <si>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</si>
  <si>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</si>
  <si>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</si>
  <si>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</si>
  <si>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</si>
  <si>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</si>
  <si>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</si>
  <si>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</si>
  <si>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</si>
  <si>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</si>
  <si>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</si>
  <si>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</si>
  <si>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</si>
  <si>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</si>
  <si>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</si>
  <si>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</si>
  <si>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</si>
  <si>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</si>
  <si>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</si>
  <si>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</si>
  <si>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</si>
  <si>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</si>
  <si>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</si>
  <si>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</si>
  <si>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</si>
  <si>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</si>
  <si>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</si>
  <si>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</si>
  <si>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</si>
  <si>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</si>
  <si>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</si>
  <si>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</si>
  <si>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</si>
  <si>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</si>
  <si>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</si>
  <si>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</si>
  <si>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</si>
  <si>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</si>
  <si>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</si>
  <si>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</si>
  <si>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</si>
  <si>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</si>
  <si>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</si>
  <si>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</si>
  <si>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</si>
  <si>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</si>
  <si>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</si>
  <si>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</si>
  <si>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</si>
  <si>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</si>
  <si>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</si>
  <si>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</si>
  <si>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</si>
  <si>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</si>
  <si>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</si>
  <si>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>Зав. отделением             __________________________</t>
  </si>
  <si>
    <t xml:space="preserve">                                 Итоговый отчёт результатов учебной деятельности учащихся за 1 семестр 2021-2022 учебного года, группы МП-11</t>
  </si>
  <si>
    <t>МП-21</t>
  </si>
  <si>
    <t>Акуленко Диана Анатольевна</t>
  </si>
  <si>
    <t xml:space="preserve"> Ахмедова Камилла Руслановна</t>
  </si>
  <si>
    <t>Благодатских Ирина Павловна</t>
  </si>
  <si>
    <t>Власов Даниил Олегович</t>
  </si>
  <si>
    <t>Дайнеко Елизавета Сергеевна</t>
  </si>
  <si>
    <t>Драгунов Денис Сергеевич</t>
  </si>
  <si>
    <t>Драчёв Никита Максимович</t>
  </si>
  <si>
    <t>Журавенко Анастасия Александровна</t>
  </si>
  <si>
    <t>Забродская Яна Игоревна</t>
  </si>
  <si>
    <t>Заяц Дарья Александровна</t>
  </si>
  <si>
    <t>Зыблева Ангелина Максимовна</t>
  </si>
  <si>
    <t>Киселёв Илья Николаевич</t>
  </si>
  <si>
    <t>Комар Карина Дмитриевна</t>
  </si>
  <si>
    <t>Кравцов Никита Сергеевич</t>
  </si>
  <si>
    <t>Луговская Алина Владимировна</t>
  </si>
  <si>
    <t>Майсейков Илья Юрьевич</t>
  </si>
  <si>
    <t>Меньшаев Анатолий Сергеевич</t>
  </si>
  <si>
    <t>Мироевский Илья Сергеевич</t>
  </si>
  <si>
    <t>Павлюк Екатерина Сергеевна</t>
  </si>
  <si>
    <t>Пенязь Карина Алексеевна</t>
  </si>
  <si>
    <t>Прокопенко Алина Александровна</t>
  </si>
  <si>
    <t>Пучко Алина Сергеевна</t>
  </si>
  <si>
    <t>Рубаник Валерия Александровна</t>
  </si>
  <si>
    <t>Слюнькова Надежда Вадимовна</t>
  </si>
  <si>
    <t>Смоленчук Роман Петрович</t>
  </si>
  <si>
    <t>Столяренко Дарья Павловна</t>
  </si>
  <si>
    <t>Турский Иван Андреевич</t>
  </si>
  <si>
    <t>Филипенко Анастасия Витальевна</t>
  </si>
  <si>
    <t>Хорошилов Владимир Андреевич</t>
  </si>
  <si>
    <t>Яночкина Виктория Николаевна</t>
  </si>
  <si>
    <t>Г.Н.Кулай</t>
  </si>
  <si>
    <t xml:space="preserve"> Е.Н.Матюшенко</t>
  </si>
  <si>
    <t>фмизическая культура</t>
  </si>
  <si>
    <t>экономика организации</t>
  </si>
  <si>
    <t>финансы организаций</t>
  </si>
  <si>
    <t>информационные технологии</t>
  </si>
  <si>
    <t>пропуски учебных часов за период с 01.09.- по 31.10.2023</t>
  </si>
  <si>
    <t>основы права</t>
  </si>
  <si>
    <t>иностранный язык (проф лекс)</t>
  </si>
  <si>
    <t>маркетинг</t>
  </si>
  <si>
    <t>внешнеэкономич  деятельность</t>
  </si>
  <si>
    <t>охрана окруж среды</t>
  </si>
  <si>
    <t>основы менеджмента</t>
  </si>
  <si>
    <t>товароведение</t>
  </si>
  <si>
    <t>поведение потребителей</t>
  </si>
  <si>
    <t>охрана труда</t>
  </si>
  <si>
    <t>Отчёт результатов учебной деятельности обучающихся за промежуточную аттестацию на 01.04.2024 года, группы МГ-21СК</t>
  </si>
  <si>
    <t>зач</t>
  </si>
  <si>
    <t>осв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</si>
</sst>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6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7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7"/>
      <color theme="4"/>
      <name val="Verdana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9" xfId="0" applyFont="1" applyFill="1" applyBorder="1" applyAlignment="1" applyProtection="1">
      <alignment horizontal="center"/>
      <protection locked="0"/>
    </xf>
    <xf numFmtId="183" fontId="8" fillId="0" borderId="17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/>
      <protection locked="0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vertical="center" textRotation="90" wrapText="1"/>
    </xf>
    <xf numFmtId="183" fontId="11" fillId="0" borderId="19" xfId="0" applyNumberFormat="1" applyFont="1" applyBorder="1" applyAlignment="1" applyProtection="1">
      <alignment horizontal="center"/>
      <protection/>
    </xf>
    <xf numFmtId="0" fontId="63" fillId="36" borderId="17" xfId="0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21" fillId="0" borderId="25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7" fillId="0" borderId="17" xfId="0" applyFont="1" applyBorder="1" applyAlignment="1" applyProtection="1">
      <alignment/>
      <protection locked="0"/>
    </xf>
    <xf numFmtId="0" fontId="23" fillId="37" borderId="17" xfId="0" applyFont="1" applyFill="1" applyBorder="1" applyAlignment="1">
      <alignment horizontal="center" vertical="center" textRotation="90" wrapText="1"/>
    </xf>
    <xf numFmtId="0" fontId="23" fillId="36" borderId="17" xfId="0" applyFont="1" applyFill="1" applyBorder="1" applyAlignment="1">
      <alignment horizontal="center" vertical="center" textRotation="90" wrapText="1"/>
    </xf>
    <xf numFmtId="0" fontId="10" fillId="0" borderId="17" xfId="0" applyFont="1" applyBorder="1" applyAlignment="1">
      <alignment vertical="center"/>
    </xf>
    <xf numFmtId="0" fontId="23" fillId="36" borderId="21" xfId="0" applyFont="1" applyFill="1" applyBorder="1" applyAlignment="1">
      <alignment horizontal="center" vertical="center" textRotation="90" wrapText="1"/>
    </xf>
    <xf numFmtId="0" fontId="10" fillId="0" borderId="21" xfId="0" applyFont="1" applyBorder="1" applyAlignment="1">
      <alignment vertical="center"/>
    </xf>
    <xf numFmtId="0" fontId="23" fillId="36" borderId="19" xfId="0" applyFont="1" applyFill="1" applyBorder="1" applyAlignment="1">
      <alignment horizontal="center" vertical="center" textRotation="90" wrapText="1"/>
    </xf>
    <xf numFmtId="0" fontId="10" fillId="0" borderId="19" xfId="0" applyFont="1" applyBorder="1" applyAlignment="1">
      <alignment vertical="center"/>
    </xf>
    <xf numFmtId="0" fontId="0" fillId="0" borderId="17" xfId="0" applyBorder="1" applyAlignment="1">
      <alignment/>
    </xf>
    <xf numFmtId="0" fontId="11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183" fontId="12" fillId="0" borderId="18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/>
      <protection/>
    </xf>
    <xf numFmtId="0" fontId="0" fillId="38" borderId="31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64" fillId="39" borderId="25" xfId="0" applyFont="1" applyFill="1" applyBorder="1" applyAlignment="1" applyProtection="1">
      <alignment horizontal="center"/>
      <protection locked="0"/>
    </xf>
    <xf numFmtId="0" fontId="21" fillId="39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3;-21&#1057;&#1050;%20&#1089;&#1090;&#1072;&#1088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3;-21&#1057;&#105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П-21"/>
      <sheetName val="ИТОГИ"/>
      <sheetName val="Ввод данных2"/>
      <sheetName val="Ввод данных"/>
    </sheetNames>
    <sheetDataSet>
      <sheetData sheetId="0">
        <row r="6">
          <cell r="AG6">
            <v>72</v>
          </cell>
          <cell r="AH6">
            <v>6</v>
          </cell>
        </row>
        <row r="7">
          <cell r="AG7">
            <v>40</v>
          </cell>
          <cell r="AH7">
            <v>1</v>
          </cell>
        </row>
        <row r="8">
          <cell r="AG8">
            <v>100</v>
          </cell>
          <cell r="AH8">
            <v>0</v>
          </cell>
        </row>
        <row r="9">
          <cell r="AG9">
            <v>136</v>
          </cell>
          <cell r="AH9">
            <v>1</v>
          </cell>
        </row>
        <row r="10">
          <cell r="AG10">
            <v>143</v>
          </cell>
          <cell r="AH10">
            <v>0</v>
          </cell>
        </row>
        <row r="11">
          <cell r="AG11">
            <v>53</v>
          </cell>
          <cell r="AH11">
            <v>0</v>
          </cell>
        </row>
        <row r="12">
          <cell r="AG12">
            <v>181</v>
          </cell>
          <cell r="AH12">
            <v>0</v>
          </cell>
        </row>
        <row r="13">
          <cell r="AG13">
            <v>91</v>
          </cell>
          <cell r="AH13">
            <v>0</v>
          </cell>
        </row>
        <row r="14">
          <cell r="AG14">
            <v>168</v>
          </cell>
        </row>
        <row r="15">
          <cell r="AG15">
            <v>117</v>
          </cell>
          <cell r="AH15">
            <v>0</v>
          </cell>
        </row>
        <row r="16">
          <cell r="AG16">
            <v>39</v>
          </cell>
          <cell r="AH16">
            <v>0</v>
          </cell>
        </row>
        <row r="17">
          <cell r="AG17">
            <v>204</v>
          </cell>
          <cell r="AH17">
            <v>0</v>
          </cell>
        </row>
        <row r="18">
          <cell r="AG18">
            <v>174</v>
          </cell>
          <cell r="AH18">
            <v>0</v>
          </cell>
        </row>
        <row r="19">
          <cell r="AG19">
            <v>127</v>
          </cell>
          <cell r="AH19">
            <v>0</v>
          </cell>
        </row>
        <row r="20">
          <cell r="AG20">
            <v>96</v>
          </cell>
          <cell r="AH20">
            <v>0</v>
          </cell>
        </row>
        <row r="21">
          <cell r="AG21">
            <v>197</v>
          </cell>
          <cell r="AH21">
            <v>0</v>
          </cell>
        </row>
        <row r="22">
          <cell r="AG22">
            <v>35</v>
          </cell>
          <cell r="AH22">
            <v>0</v>
          </cell>
        </row>
        <row r="23">
          <cell r="AG23">
            <v>100</v>
          </cell>
          <cell r="AH23">
            <v>0</v>
          </cell>
        </row>
        <row r="24">
          <cell r="AG24">
            <v>60</v>
          </cell>
          <cell r="AH24">
            <v>0</v>
          </cell>
        </row>
        <row r="25">
          <cell r="AG25">
            <v>188</v>
          </cell>
          <cell r="AH25">
            <v>0</v>
          </cell>
        </row>
        <row r="26">
          <cell r="AG26">
            <v>65</v>
          </cell>
          <cell r="AH26">
            <v>0</v>
          </cell>
        </row>
        <row r="27">
          <cell r="AG27">
            <v>103</v>
          </cell>
          <cell r="AH27">
            <v>0</v>
          </cell>
        </row>
        <row r="28">
          <cell r="AG28">
            <v>174</v>
          </cell>
          <cell r="AH28">
            <v>2</v>
          </cell>
        </row>
        <row r="29">
          <cell r="AG29">
            <v>164</v>
          </cell>
          <cell r="AH29">
            <v>2</v>
          </cell>
        </row>
        <row r="30">
          <cell r="AG30">
            <v>92</v>
          </cell>
          <cell r="AH30">
            <v>0</v>
          </cell>
        </row>
        <row r="31">
          <cell r="AG31">
            <v>20</v>
          </cell>
          <cell r="AH31">
            <v>0</v>
          </cell>
        </row>
        <row r="32">
          <cell r="AG32">
            <v>38</v>
          </cell>
          <cell r="AH32">
            <v>0</v>
          </cell>
        </row>
        <row r="33">
          <cell r="AG33">
            <v>209</v>
          </cell>
          <cell r="AH33">
            <v>0</v>
          </cell>
        </row>
        <row r="34">
          <cell r="AG34">
            <v>49</v>
          </cell>
          <cell r="AH34">
            <v>0</v>
          </cell>
        </row>
        <row r="35">
          <cell r="AG35">
            <v>4</v>
          </cell>
          <cell r="AH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П-21"/>
      <sheetName val="Лист1"/>
      <sheetName val="ИТОГИ"/>
      <sheetName val="Ввод данных2"/>
      <sheetName val="Ввод данных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view="pageLayout" zoomScaleNormal="125" workbookViewId="0" topLeftCell="A13">
      <selection activeCell="K35" sqref="K35"/>
    </sheetView>
  </sheetViews>
  <sheetFormatPr defaultColWidth="9.00390625" defaultRowHeight="12.75"/>
  <cols>
    <col min="1" max="1" width="2.375" style="0" customWidth="1"/>
    <col min="2" max="2" width="26.375" style="0" customWidth="1"/>
    <col min="3" max="10" width="3.375" style="0" customWidth="1"/>
    <col min="11" max="13" width="2.875" style="0" customWidth="1"/>
    <col min="14" max="15" width="3.375" style="0" customWidth="1"/>
    <col min="16" max="16" width="2.875" style="0" customWidth="1"/>
    <col min="17" max="17" width="3.125" style="0" hidden="1" customWidth="1"/>
    <col min="18" max="18" width="0.74609375" style="0" hidden="1" customWidth="1"/>
    <col min="19" max="19" width="0.6171875" style="0" hidden="1" customWidth="1"/>
    <col min="20" max="21" width="0.12890625" style="0" hidden="1" customWidth="1"/>
    <col min="22" max="22" width="5.00390625" style="0" customWidth="1"/>
    <col min="23" max="25" width="3.375" style="0" customWidth="1"/>
    <col min="26" max="26" width="3.00390625" style="0" customWidth="1"/>
    <col min="27" max="27" width="3.375" style="0" customWidth="1"/>
    <col min="28" max="28" width="3.00390625" style="0" customWidth="1"/>
    <col min="29" max="29" width="3.375" style="0" customWidth="1"/>
    <col min="30" max="30" width="2.75390625" style="0" customWidth="1"/>
    <col min="31" max="31" width="3.00390625" style="0" customWidth="1"/>
    <col min="32" max="32" width="2.75390625" style="0" customWidth="1"/>
    <col min="33" max="33" width="3.25390625" style="0" customWidth="1"/>
    <col min="34" max="34" width="5.375" style="0" customWidth="1"/>
    <col min="35" max="35" width="6.125" style="0" customWidth="1"/>
    <col min="36" max="36" width="16.375" style="0" customWidth="1"/>
    <col min="37" max="37" width="19.625" style="0" customWidth="1"/>
  </cols>
  <sheetData>
    <row r="1" spans="2:36" ht="12" customHeight="1">
      <c r="B1" s="87" t="s">
        <v>108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ht="6.75" customHeight="1" hidden="1"/>
    <row r="3" spans="1:36" ht="9" customHeight="1">
      <c r="A3" s="89" t="s">
        <v>51</v>
      </c>
      <c r="B3" s="96" t="s">
        <v>36</v>
      </c>
      <c r="C3" s="91" t="s"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 t="s">
        <v>1</v>
      </c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3" t="s">
        <v>9</v>
      </c>
      <c r="AI3" s="93"/>
      <c r="AJ3" s="96" t="s">
        <v>21</v>
      </c>
    </row>
    <row r="4" spans="1:36" ht="59.25" customHeight="1">
      <c r="A4" s="89"/>
      <c r="B4" s="97"/>
      <c r="C4" s="68" t="s">
        <v>94</v>
      </c>
      <c r="D4" s="68" t="s">
        <v>99</v>
      </c>
      <c r="E4" s="68" t="s">
        <v>100</v>
      </c>
      <c r="F4" s="68" t="s">
        <v>95</v>
      </c>
      <c r="G4" s="68" t="s">
        <v>101</v>
      </c>
      <c r="H4" s="68" t="s">
        <v>102</v>
      </c>
      <c r="I4" s="68" t="s">
        <v>103</v>
      </c>
      <c r="J4" s="68" t="s">
        <v>104</v>
      </c>
      <c r="K4" s="68" t="s">
        <v>96</v>
      </c>
      <c r="L4" s="68" t="s">
        <v>106</v>
      </c>
      <c r="M4" s="68" t="s">
        <v>107</v>
      </c>
      <c r="N4" s="68" t="s">
        <v>97</v>
      </c>
      <c r="O4" s="70" t="s">
        <v>105</v>
      </c>
      <c r="P4" s="68"/>
      <c r="Q4" s="72"/>
      <c r="R4" s="67"/>
      <c r="S4" s="67"/>
      <c r="T4" s="57"/>
      <c r="U4" s="56"/>
      <c r="V4" s="94" t="s">
        <v>3</v>
      </c>
      <c r="W4" s="94"/>
      <c r="X4" s="94"/>
      <c r="Y4" s="94"/>
      <c r="Z4" s="94"/>
      <c r="AA4" s="94"/>
      <c r="AB4" s="94"/>
      <c r="AC4" s="94"/>
      <c r="AD4" s="94"/>
      <c r="AE4" s="94"/>
      <c r="AF4" s="94"/>
      <c r="AG4" s="95"/>
      <c r="AH4" s="101" t="s">
        <v>98</v>
      </c>
      <c r="AI4" s="102"/>
      <c r="AJ4" s="97"/>
    </row>
    <row r="5" spans="1:36" ht="10.5" customHeight="1">
      <c r="A5" s="90"/>
      <c r="B5" s="9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1"/>
      <c r="P5" s="74"/>
      <c r="Q5" s="73"/>
      <c r="R5" s="69"/>
      <c r="S5" s="69"/>
      <c r="T5" s="69"/>
      <c r="U5" s="69"/>
      <c r="V5" s="21" t="s">
        <v>52</v>
      </c>
      <c r="W5" s="16">
        <v>10</v>
      </c>
      <c r="X5" s="16">
        <v>9</v>
      </c>
      <c r="Y5" s="16">
        <v>8</v>
      </c>
      <c r="Z5" s="16">
        <v>7</v>
      </c>
      <c r="AA5" s="16">
        <v>6</v>
      </c>
      <c r="AB5" s="16">
        <v>5</v>
      </c>
      <c r="AC5" s="16">
        <v>4</v>
      </c>
      <c r="AD5" s="16">
        <v>3</v>
      </c>
      <c r="AE5" s="16">
        <v>2</v>
      </c>
      <c r="AF5" s="16">
        <v>1</v>
      </c>
      <c r="AG5" s="16">
        <v>0</v>
      </c>
      <c r="AH5" s="51" t="s">
        <v>2</v>
      </c>
      <c r="AI5" s="51" t="s">
        <v>53</v>
      </c>
      <c r="AJ5" s="98"/>
    </row>
    <row r="6" spans="1:38" ht="11.25" customHeight="1">
      <c r="A6" s="64">
        <v>1</v>
      </c>
      <c r="B6" s="65" t="s">
        <v>62</v>
      </c>
      <c r="C6" s="76">
        <v>8</v>
      </c>
      <c r="D6" s="76">
        <v>7</v>
      </c>
      <c r="E6" s="76">
        <v>7</v>
      </c>
      <c r="F6" s="76">
        <v>6</v>
      </c>
      <c r="G6" s="76">
        <v>4</v>
      </c>
      <c r="H6" s="76">
        <v>6</v>
      </c>
      <c r="I6" s="76">
        <v>8</v>
      </c>
      <c r="J6" s="76">
        <v>6</v>
      </c>
      <c r="K6" s="76">
        <v>6</v>
      </c>
      <c r="L6" s="76">
        <v>7</v>
      </c>
      <c r="M6" s="76">
        <v>8</v>
      </c>
      <c r="N6" s="76">
        <v>8</v>
      </c>
      <c r="O6" s="76">
        <v>7</v>
      </c>
      <c r="P6" s="75"/>
      <c r="Q6" s="39"/>
      <c r="R6" s="39"/>
      <c r="S6" s="39"/>
      <c r="T6" s="39"/>
      <c r="U6" s="39"/>
      <c r="V6" s="13">
        <f aca="true" t="shared" si="0" ref="V6:V15">COUNT(C6:U6)</f>
        <v>13</v>
      </c>
      <c r="W6" s="13">
        <f aca="true" t="shared" si="1" ref="W6:W35">IF($V6&lt;&gt;"",COUNTIF($C6:$U6,10),"")</f>
        <v>0</v>
      </c>
      <c r="X6" s="13">
        <f aca="true" t="shared" si="2" ref="X6:X35">IF($V6&lt;&gt;"",COUNTIF($C6:$U6,9),"")</f>
        <v>0</v>
      </c>
      <c r="Y6" s="13">
        <f aca="true" t="shared" si="3" ref="Y6:Y35">IF($V6&lt;&gt;"",COUNTIF($C6:$U6,8),"")</f>
        <v>4</v>
      </c>
      <c r="Z6" s="13">
        <f aca="true" t="shared" si="4" ref="Z6:Z35">IF($V6&lt;&gt;"",COUNTIF($C6:$U6,7),"")</f>
        <v>4</v>
      </c>
      <c r="AA6" s="13">
        <f aca="true" t="shared" si="5" ref="AA6:AA35">IF($V6&lt;&gt;"",COUNTIF($C6:$U6,6),"")</f>
        <v>4</v>
      </c>
      <c r="AB6" s="13">
        <f aca="true" t="shared" si="6" ref="AB6:AB35">IF($V6&lt;&gt;"",COUNTIF($C6:$U6,5),"")</f>
        <v>0</v>
      </c>
      <c r="AC6" s="13">
        <f aca="true" t="shared" si="7" ref="AC6:AC35">IF($V6&lt;&gt;"",COUNTIF($C6:$U6,4),"")</f>
        <v>1</v>
      </c>
      <c r="AD6" s="13">
        <f aca="true" t="shared" si="8" ref="AD6:AD35">IF($V6&lt;&gt;"",COUNTIF($C6:$U6,3),"")</f>
        <v>0</v>
      </c>
      <c r="AE6" s="13">
        <f aca="true" t="shared" si="9" ref="AE6:AE35">IF($V6&lt;&gt;"",COUNTIF($C6:$U6,2),"")</f>
        <v>0</v>
      </c>
      <c r="AF6" s="13">
        <f aca="true" t="shared" si="10" ref="AF6:AF35">IF($V6&lt;&gt;"",COUNTIF($C6:$U6,1),"")</f>
        <v>0</v>
      </c>
      <c r="AG6" s="50">
        <f aca="true" t="shared" si="11" ref="AG6:AG35">IF($V6&lt;&gt;"",COUNTIF($C6:$U6,0),"")</f>
        <v>0</v>
      </c>
      <c r="AH6" s="59">
        <f>'[1]МП-21'!AG6</f>
        <v>72</v>
      </c>
      <c r="AI6" s="59">
        <f>'[1]МП-21'!AH6</f>
        <v>6</v>
      </c>
      <c r="AJ6" s="58">
        <f aca="true" t="shared" si="12" ref="AJ6:AJ35">AVERAGE(C6:U6)</f>
        <v>6.769230769230769</v>
      </c>
      <c r="AK6">
        <f>SUM(AD6:AG6)</f>
        <v>0</v>
      </c>
      <c r="AL6">
        <f>SUM(AC6:AG6)</f>
        <v>1</v>
      </c>
    </row>
    <row r="7" spans="1:38" ht="11.25" customHeight="1">
      <c r="A7" s="64">
        <v>2</v>
      </c>
      <c r="B7" s="65" t="s">
        <v>63</v>
      </c>
      <c r="C7" s="39" t="s">
        <v>109</v>
      </c>
      <c r="D7" s="39">
        <v>7</v>
      </c>
      <c r="E7" s="39">
        <v>6</v>
      </c>
      <c r="F7" s="39">
        <v>6</v>
      </c>
      <c r="G7" s="61">
        <v>6</v>
      </c>
      <c r="H7" s="62">
        <v>5</v>
      </c>
      <c r="I7" s="39">
        <v>5</v>
      </c>
      <c r="J7" s="39">
        <v>6</v>
      </c>
      <c r="K7" s="39">
        <v>5</v>
      </c>
      <c r="L7" s="39">
        <v>6</v>
      </c>
      <c r="M7" s="39">
        <v>8</v>
      </c>
      <c r="N7" s="39">
        <v>8</v>
      </c>
      <c r="O7" s="61">
        <v>6</v>
      </c>
      <c r="P7" s="74"/>
      <c r="Q7" s="39"/>
      <c r="R7" s="39"/>
      <c r="S7" s="39"/>
      <c r="T7" s="39"/>
      <c r="U7" s="39"/>
      <c r="V7" s="13">
        <f t="shared" si="0"/>
        <v>12</v>
      </c>
      <c r="W7" s="13">
        <f t="shared" si="1"/>
        <v>0</v>
      </c>
      <c r="X7" s="13">
        <f t="shared" si="2"/>
        <v>0</v>
      </c>
      <c r="Y7" s="13">
        <f t="shared" si="3"/>
        <v>2</v>
      </c>
      <c r="Z7" s="13">
        <f t="shared" si="4"/>
        <v>1</v>
      </c>
      <c r="AA7" s="13">
        <f t="shared" si="5"/>
        <v>6</v>
      </c>
      <c r="AB7" s="13">
        <f t="shared" si="6"/>
        <v>3</v>
      </c>
      <c r="AC7" s="13">
        <f t="shared" si="7"/>
        <v>0</v>
      </c>
      <c r="AD7" s="13">
        <f t="shared" si="8"/>
        <v>0</v>
      </c>
      <c r="AE7" s="13">
        <f t="shared" si="9"/>
        <v>0</v>
      </c>
      <c r="AF7" s="13">
        <f t="shared" si="10"/>
        <v>0</v>
      </c>
      <c r="AG7" s="50">
        <f t="shared" si="11"/>
        <v>0</v>
      </c>
      <c r="AH7" s="59">
        <f>'[1]МП-21'!AG7</f>
        <v>40</v>
      </c>
      <c r="AI7" s="59">
        <f>'[1]МП-21'!AH7</f>
        <v>1</v>
      </c>
      <c r="AJ7" s="58">
        <f t="shared" si="12"/>
        <v>6.166666666666667</v>
      </c>
      <c r="AK7">
        <f aca="true" t="shared" si="13" ref="AK7:AK35">SUM(AD7:AG7)</f>
        <v>0</v>
      </c>
      <c r="AL7">
        <f aca="true" t="shared" si="14" ref="AL7:AL35">SUM(AC7:AG7)</f>
        <v>0</v>
      </c>
    </row>
    <row r="8" spans="1:38" ht="11.25" customHeight="1">
      <c r="A8" s="64">
        <v>3</v>
      </c>
      <c r="B8" s="65" t="s">
        <v>64</v>
      </c>
      <c r="C8" s="39">
        <v>10</v>
      </c>
      <c r="D8" s="39">
        <v>6</v>
      </c>
      <c r="E8" s="39">
        <v>5</v>
      </c>
      <c r="F8" s="39">
        <v>5</v>
      </c>
      <c r="G8" s="61">
        <v>6</v>
      </c>
      <c r="H8" s="62">
        <v>6</v>
      </c>
      <c r="I8" s="39">
        <v>7</v>
      </c>
      <c r="J8" s="39">
        <v>6</v>
      </c>
      <c r="K8" s="39">
        <v>7</v>
      </c>
      <c r="L8" s="39">
        <v>7</v>
      </c>
      <c r="M8" s="39">
        <v>9</v>
      </c>
      <c r="N8" s="39">
        <v>8</v>
      </c>
      <c r="O8" s="61">
        <v>6</v>
      </c>
      <c r="P8" s="74"/>
      <c r="Q8" s="39"/>
      <c r="R8" s="39"/>
      <c r="S8" s="39"/>
      <c r="T8" s="39"/>
      <c r="U8" s="39"/>
      <c r="V8" s="13">
        <f t="shared" si="0"/>
        <v>13</v>
      </c>
      <c r="W8" s="13">
        <f t="shared" si="1"/>
        <v>1</v>
      </c>
      <c r="X8" s="13">
        <f t="shared" si="2"/>
        <v>1</v>
      </c>
      <c r="Y8" s="13">
        <f t="shared" si="3"/>
        <v>1</v>
      </c>
      <c r="Z8" s="13">
        <f t="shared" si="4"/>
        <v>3</v>
      </c>
      <c r="AA8" s="13">
        <f t="shared" si="5"/>
        <v>5</v>
      </c>
      <c r="AB8" s="13">
        <f t="shared" si="6"/>
        <v>2</v>
      </c>
      <c r="AC8" s="13">
        <f t="shared" si="7"/>
        <v>0</v>
      </c>
      <c r="AD8" s="13">
        <f t="shared" si="8"/>
        <v>0</v>
      </c>
      <c r="AE8" s="13">
        <f t="shared" si="9"/>
        <v>0</v>
      </c>
      <c r="AF8" s="13">
        <f t="shared" si="10"/>
        <v>0</v>
      </c>
      <c r="AG8" s="50">
        <f t="shared" si="11"/>
        <v>0</v>
      </c>
      <c r="AH8" s="59">
        <f>'[1]МП-21'!AG8</f>
        <v>100</v>
      </c>
      <c r="AI8" s="59">
        <f>'[1]МП-21'!AH8</f>
        <v>0</v>
      </c>
      <c r="AJ8" s="58">
        <f t="shared" si="12"/>
        <v>6.769230769230769</v>
      </c>
      <c r="AK8">
        <f t="shared" si="13"/>
        <v>0</v>
      </c>
      <c r="AL8">
        <f t="shared" si="14"/>
        <v>0</v>
      </c>
    </row>
    <row r="9" spans="1:38" ht="11.25" customHeight="1">
      <c r="A9" s="64">
        <v>4</v>
      </c>
      <c r="B9" s="65" t="s">
        <v>65</v>
      </c>
      <c r="C9" s="39">
        <v>10</v>
      </c>
      <c r="D9" s="39">
        <v>7</v>
      </c>
      <c r="E9" s="39">
        <v>8</v>
      </c>
      <c r="F9" s="39">
        <v>7</v>
      </c>
      <c r="G9" s="61">
        <v>8</v>
      </c>
      <c r="H9" s="62">
        <v>8</v>
      </c>
      <c r="I9" s="39">
        <v>7</v>
      </c>
      <c r="J9" s="39">
        <v>6</v>
      </c>
      <c r="K9" s="39">
        <v>7</v>
      </c>
      <c r="L9" s="39">
        <v>9</v>
      </c>
      <c r="M9" s="39">
        <v>8</v>
      </c>
      <c r="N9" s="39">
        <v>8</v>
      </c>
      <c r="O9" s="61">
        <v>7</v>
      </c>
      <c r="P9" s="74"/>
      <c r="Q9" s="39"/>
      <c r="R9" s="39"/>
      <c r="S9" s="39"/>
      <c r="T9" s="39"/>
      <c r="U9" s="39"/>
      <c r="V9" s="13">
        <f t="shared" si="0"/>
        <v>13</v>
      </c>
      <c r="W9" s="13">
        <f t="shared" si="1"/>
        <v>1</v>
      </c>
      <c r="X9" s="13">
        <f t="shared" si="2"/>
        <v>1</v>
      </c>
      <c r="Y9" s="13">
        <f t="shared" si="3"/>
        <v>5</v>
      </c>
      <c r="Z9" s="13">
        <f t="shared" si="4"/>
        <v>5</v>
      </c>
      <c r="AA9" s="13">
        <f t="shared" si="5"/>
        <v>1</v>
      </c>
      <c r="AB9" s="13">
        <f t="shared" si="6"/>
        <v>0</v>
      </c>
      <c r="AC9" s="13">
        <f t="shared" si="7"/>
        <v>0</v>
      </c>
      <c r="AD9" s="13">
        <f t="shared" si="8"/>
        <v>0</v>
      </c>
      <c r="AE9" s="13">
        <f t="shared" si="9"/>
        <v>0</v>
      </c>
      <c r="AF9" s="13">
        <f t="shared" si="10"/>
        <v>0</v>
      </c>
      <c r="AG9" s="50">
        <f t="shared" si="11"/>
        <v>0</v>
      </c>
      <c r="AH9" s="59">
        <f>'[1]МП-21'!AG9</f>
        <v>136</v>
      </c>
      <c r="AI9" s="59">
        <f>'[1]МП-21'!AH9</f>
        <v>1</v>
      </c>
      <c r="AJ9" s="58">
        <f t="shared" si="12"/>
        <v>7.6923076923076925</v>
      </c>
      <c r="AK9">
        <f t="shared" si="13"/>
        <v>0</v>
      </c>
      <c r="AL9">
        <f t="shared" si="14"/>
        <v>0</v>
      </c>
    </row>
    <row r="10" spans="1:38" ht="11.25" customHeight="1">
      <c r="A10" s="64">
        <v>5</v>
      </c>
      <c r="B10" s="65" t="s">
        <v>66</v>
      </c>
      <c r="C10" s="39">
        <v>5</v>
      </c>
      <c r="D10" s="39">
        <v>8</v>
      </c>
      <c r="E10" s="39">
        <v>6</v>
      </c>
      <c r="F10" s="39">
        <v>5</v>
      </c>
      <c r="G10" s="61">
        <v>3</v>
      </c>
      <c r="H10" s="62">
        <v>6</v>
      </c>
      <c r="I10" s="39">
        <v>8</v>
      </c>
      <c r="J10" s="39">
        <v>6</v>
      </c>
      <c r="K10" s="39">
        <v>5</v>
      </c>
      <c r="L10" s="39">
        <v>9</v>
      </c>
      <c r="M10" s="39">
        <v>7</v>
      </c>
      <c r="N10" s="39">
        <v>8</v>
      </c>
      <c r="O10" s="61">
        <v>8</v>
      </c>
      <c r="P10" s="74"/>
      <c r="Q10" s="39"/>
      <c r="R10" s="39"/>
      <c r="S10" s="39"/>
      <c r="T10" s="39"/>
      <c r="U10" s="39"/>
      <c r="V10" s="13">
        <f t="shared" si="0"/>
        <v>13</v>
      </c>
      <c r="W10" s="13">
        <f t="shared" si="1"/>
        <v>0</v>
      </c>
      <c r="X10" s="13">
        <f t="shared" si="2"/>
        <v>1</v>
      </c>
      <c r="Y10" s="13">
        <f t="shared" si="3"/>
        <v>4</v>
      </c>
      <c r="Z10" s="13">
        <f t="shared" si="4"/>
        <v>1</v>
      </c>
      <c r="AA10" s="13">
        <f t="shared" si="5"/>
        <v>3</v>
      </c>
      <c r="AB10" s="13">
        <f t="shared" si="6"/>
        <v>3</v>
      </c>
      <c r="AC10" s="13">
        <f t="shared" si="7"/>
        <v>0</v>
      </c>
      <c r="AD10" s="13">
        <f t="shared" si="8"/>
        <v>1</v>
      </c>
      <c r="AE10" s="13">
        <f t="shared" si="9"/>
        <v>0</v>
      </c>
      <c r="AF10" s="13">
        <f t="shared" si="10"/>
        <v>0</v>
      </c>
      <c r="AG10" s="50">
        <f t="shared" si="11"/>
        <v>0</v>
      </c>
      <c r="AH10" s="59">
        <f>'[1]МП-21'!AG10</f>
        <v>143</v>
      </c>
      <c r="AI10" s="59">
        <f>'[1]МП-21'!AH10</f>
        <v>0</v>
      </c>
      <c r="AJ10" s="58">
        <f t="shared" si="12"/>
        <v>6.461538461538462</v>
      </c>
      <c r="AK10">
        <f t="shared" si="13"/>
        <v>1</v>
      </c>
      <c r="AL10">
        <f t="shared" si="14"/>
        <v>1</v>
      </c>
    </row>
    <row r="11" spans="1:38" ht="11.25" customHeight="1">
      <c r="A11" s="64">
        <v>6</v>
      </c>
      <c r="B11" s="65" t="s">
        <v>67</v>
      </c>
      <c r="C11" s="39">
        <v>10</v>
      </c>
      <c r="D11" s="39">
        <v>8</v>
      </c>
      <c r="E11" s="39">
        <v>7</v>
      </c>
      <c r="F11" s="39">
        <v>6</v>
      </c>
      <c r="G11" s="61">
        <v>7</v>
      </c>
      <c r="H11" s="62">
        <v>8</v>
      </c>
      <c r="I11" s="39">
        <v>8</v>
      </c>
      <c r="J11" s="39">
        <v>8</v>
      </c>
      <c r="K11" s="39">
        <v>7</v>
      </c>
      <c r="L11" s="39">
        <v>8</v>
      </c>
      <c r="M11" s="39">
        <v>8</v>
      </c>
      <c r="N11" s="39">
        <v>9</v>
      </c>
      <c r="O11" s="61">
        <v>7</v>
      </c>
      <c r="P11" s="74"/>
      <c r="Q11" s="39"/>
      <c r="R11" s="39"/>
      <c r="S11" s="39"/>
      <c r="T11" s="39"/>
      <c r="U11" s="39"/>
      <c r="V11" s="13">
        <f t="shared" si="0"/>
        <v>13</v>
      </c>
      <c r="W11" s="13">
        <f t="shared" si="1"/>
        <v>1</v>
      </c>
      <c r="X11" s="13">
        <f t="shared" si="2"/>
        <v>1</v>
      </c>
      <c r="Y11" s="13">
        <f t="shared" si="3"/>
        <v>6</v>
      </c>
      <c r="Z11" s="13">
        <f t="shared" si="4"/>
        <v>4</v>
      </c>
      <c r="AA11" s="13">
        <f t="shared" si="5"/>
        <v>1</v>
      </c>
      <c r="AB11" s="13">
        <f t="shared" si="6"/>
        <v>0</v>
      </c>
      <c r="AC11" s="13">
        <f t="shared" si="7"/>
        <v>0</v>
      </c>
      <c r="AD11" s="13">
        <f t="shared" si="8"/>
        <v>0</v>
      </c>
      <c r="AE11" s="13">
        <f t="shared" si="9"/>
        <v>0</v>
      </c>
      <c r="AF11" s="13">
        <f t="shared" si="10"/>
        <v>0</v>
      </c>
      <c r="AG11" s="50">
        <f t="shared" si="11"/>
        <v>0</v>
      </c>
      <c r="AH11" s="59">
        <f>'[1]МП-21'!AG11</f>
        <v>53</v>
      </c>
      <c r="AI11" s="59">
        <f>'[1]МП-21'!AH11</f>
        <v>0</v>
      </c>
      <c r="AJ11" s="58">
        <f t="shared" si="12"/>
        <v>7.769230769230769</v>
      </c>
      <c r="AK11">
        <f t="shared" si="13"/>
        <v>0</v>
      </c>
      <c r="AL11">
        <f t="shared" si="14"/>
        <v>0</v>
      </c>
    </row>
    <row r="12" spans="1:38" ht="11.25" customHeight="1">
      <c r="A12" s="64">
        <v>7</v>
      </c>
      <c r="B12" s="65" t="s">
        <v>68</v>
      </c>
      <c r="C12" s="124">
        <v>1</v>
      </c>
      <c r="D12" s="39">
        <v>6</v>
      </c>
      <c r="E12" s="39">
        <v>8</v>
      </c>
      <c r="F12" s="39">
        <v>5</v>
      </c>
      <c r="G12" s="61">
        <v>8</v>
      </c>
      <c r="H12" s="62">
        <v>5</v>
      </c>
      <c r="I12" s="39">
        <v>7</v>
      </c>
      <c r="J12" s="39">
        <v>6</v>
      </c>
      <c r="K12" s="39">
        <v>6</v>
      </c>
      <c r="L12" s="39">
        <v>8</v>
      </c>
      <c r="M12" s="39">
        <v>8</v>
      </c>
      <c r="N12" s="39">
        <v>9</v>
      </c>
      <c r="O12" s="61">
        <v>6</v>
      </c>
      <c r="P12" s="74"/>
      <c r="Q12" s="39"/>
      <c r="R12" s="39"/>
      <c r="S12" s="39"/>
      <c r="T12" s="39"/>
      <c r="U12" s="39"/>
      <c r="V12" s="13">
        <f t="shared" si="0"/>
        <v>13</v>
      </c>
      <c r="W12" s="13">
        <f t="shared" si="1"/>
        <v>0</v>
      </c>
      <c r="X12" s="13">
        <f t="shared" si="2"/>
        <v>1</v>
      </c>
      <c r="Y12" s="13">
        <f t="shared" si="3"/>
        <v>4</v>
      </c>
      <c r="Z12" s="13">
        <f t="shared" si="4"/>
        <v>1</v>
      </c>
      <c r="AA12" s="13">
        <f t="shared" si="5"/>
        <v>4</v>
      </c>
      <c r="AB12" s="13">
        <f t="shared" si="6"/>
        <v>2</v>
      </c>
      <c r="AC12" s="13">
        <f t="shared" si="7"/>
        <v>0</v>
      </c>
      <c r="AD12" s="13">
        <f t="shared" si="8"/>
        <v>0</v>
      </c>
      <c r="AE12" s="13">
        <f t="shared" si="9"/>
        <v>0</v>
      </c>
      <c r="AF12" s="13">
        <f t="shared" si="10"/>
        <v>1</v>
      </c>
      <c r="AG12" s="50">
        <f t="shared" si="11"/>
        <v>0</v>
      </c>
      <c r="AH12" s="59">
        <f>'[1]МП-21'!AG12</f>
        <v>181</v>
      </c>
      <c r="AI12" s="59">
        <f>'[1]МП-21'!AH12</f>
        <v>0</v>
      </c>
      <c r="AJ12" s="58">
        <f t="shared" si="12"/>
        <v>6.384615384615385</v>
      </c>
      <c r="AK12">
        <f t="shared" si="13"/>
        <v>1</v>
      </c>
      <c r="AL12">
        <f t="shared" si="14"/>
        <v>1</v>
      </c>
    </row>
    <row r="13" spans="1:38" ht="11.25" customHeight="1">
      <c r="A13" s="64">
        <v>8</v>
      </c>
      <c r="B13" s="65" t="s">
        <v>69</v>
      </c>
      <c r="C13" s="39">
        <v>10</v>
      </c>
      <c r="D13" s="39">
        <v>8</v>
      </c>
      <c r="E13" s="39">
        <v>9</v>
      </c>
      <c r="F13" s="39">
        <v>6</v>
      </c>
      <c r="G13" s="61">
        <v>8</v>
      </c>
      <c r="H13" s="62">
        <v>8</v>
      </c>
      <c r="I13" s="39">
        <v>9</v>
      </c>
      <c r="J13" s="39">
        <v>6</v>
      </c>
      <c r="K13" s="39">
        <v>7</v>
      </c>
      <c r="L13" s="39">
        <v>8</v>
      </c>
      <c r="M13" s="39">
        <v>8</v>
      </c>
      <c r="N13" s="39">
        <v>8</v>
      </c>
      <c r="O13" s="61">
        <v>8</v>
      </c>
      <c r="P13" s="74"/>
      <c r="Q13" s="39"/>
      <c r="R13" s="39"/>
      <c r="S13" s="39"/>
      <c r="T13" s="39"/>
      <c r="U13" s="39"/>
      <c r="V13" s="13">
        <f t="shared" si="0"/>
        <v>13</v>
      </c>
      <c r="W13" s="13">
        <f t="shared" si="1"/>
        <v>1</v>
      </c>
      <c r="X13" s="13">
        <f t="shared" si="2"/>
        <v>2</v>
      </c>
      <c r="Y13" s="13">
        <f t="shared" si="3"/>
        <v>7</v>
      </c>
      <c r="Z13" s="13">
        <f t="shared" si="4"/>
        <v>1</v>
      </c>
      <c r="AA13" s="13">
        <f t="shared" si="5"/>
        <v>2</v>
      </c>
      <c r="AB13" s="13">
        <f t="shared" si="6"/>
        <v>0</v>
      </c>
      <c r="AC13" s="13">
        <f t="shared" si="7"/>
        <v>0</v>
      </c>
      <c r="AD13" s="13">
        <f t="shared" si="8"/>
        <v>0</v>
      </c>
      <c r="AE13" s="13">
        <f t="shared" si="9"/>
        <v>0</v>
      </c>
      <c r="AF13" s="13">
        <f t="shared" si="10"/>
        <v>0</v>
      </c>
      <c r="AG13" s="50">
        <f t="shared" si="11"/>
        <v>0</v>
      </c>
      <c r="AH13" s="59">
        <f>'[1]МП-21'!AG13</f>
        <v>91</v>
      </c>
      <c r="AI13" s="59">
        <f>'[1]МП-21'!AH13</f>
        <v>0</v>
      </c>
      <c r="AJ13" s="58">
        <f t="shared" si="12"/>
        <v>7.923076923076923</v>
      </c>
      <c r="AK13">
        <f t="shared" si="13"/>
        <v>0</v>
      </c>
      <c r="AL13">
        <f t="shared" si="14"/>
        <v>0</v>
      </c>
    </row>
    <row r="14" spans="1:38" ht="11.25" customHeight="1">
      <c r="A14" s="64">
        <v>9</v>
      </c>
      <c r="B14" s="65" t="s">
        <v>70</v>
      </c>
      <c r="C14" s="39">
        <v>6</v>
      </c>
      <c r="D14" s="39">
        <v>8</v>
      </c>
      <c r="E14" s="39">
        <v>9</v>
      </c>
      <c r="F14" s="39">
        <v>7</v>
      </c>
      <c r="G14" s="61">
        <v>6</v>
      </c>
      <c r="H14" s="62">
        <v>7</v>
      </c>
      <c r="I14" s="39">
        <v>8</v>
      </c>
      <c r="J14" s="39">
        <v>8</v>
      </c>
      <c r="K14" s="39">
        <v>7</v>
      </c>
      <c r="L14" s="39">
        <v>8</v>
      </c>
      <c r="M14" s="39">
        <v>7</v>
      </c>
      <c r="N14" s="39">
        <v>8</v>
      </c>
      <c r="O14" s="61">
        <v>7</v>
      </c>
      <c r="P14" s="74"/>
      <c r="Q14" s="39"/>
      <c r="R14" s="39"/>
      <c r="S14" s="39"/>
      <c r="T14" s="39"/>
      <c r="U14" s="39"/>
      <c r="V14" s="13">
        <f t="shared" si="0"/>
        <v>13</v>
      </c>
      <c r="W14" s="13">
        <f t="shared" si="1"/>
        <v>0</v>
      </c>
      <c r="X14" s="13">
        <f t="shared" si="2"/>
        <v>1</v>
      </c>
      <c r="Y14" s="13">
        <f t="shared" si="3"/>
        <v>5</v>
      </c>
      <c r="Z14" s="13">
        <f t="shared" si="4"/>
        <v>5</v>
      </c>
      <c r="AA14" s="13">
        <f t="shared" si="5"/>
        <v>2</v>
      </c>
      <c r="AB14" s="13">
        <f t="shared" si="6"/>
        <v>0</v>
      </c>
      <c r="AC14" s="13">
        <f t="shared" si="7"/>
        <v>0</v>
      </c>
      <c r="AD14" s="13">
        <f t="shared" si="8"/>
        <v>0</v>
      </c>
      <c r="AE14" s="13">
        <f t="shared" si="9"/>
        <v>0</v>
      </c>
      <c r="AF14" s="13">
        <f t="shared" si="10"/>
        <v>0</v>
      </c>
      <c r="AG14" s="50">
        <f t="shared" si="11"/>
        <v>0</v>
      </c>
      <c r="AH14" s="59">
        <f>'[1]МП-21'!AG14</f>
        <v>168</v>
      </c>
      <c r="AI14" s="59"/>
      <c r="AJ14" s="58">
        <f t="shared" si="12"/>
        <v>7.384615384615385</v>
      </c>
      <c r="AK14">
        <f t="shared" si="13"/>
        <v>0</v>
      </c>
      <c r="AL14">
        <f t="shared" si="14"/>
        <v>0</v>
      </c>
    </row>
    <row r="15" spans="1:38" ht="11.25" customHeight="1">
      <c r="A15" s="64">
        <v>10</v>
      </c>
      <c r="B15" s="65" t="s">
        <v>71</v>
      </c>
      <c r="C15" s="39">
        <v>7</v>
      </c>
      <c r="D15" s="39">
        <v>5</v>
      </c>
      <c r="E15" s="39">
        <v>3</v>
      </c>
      <c r="F15" s="39">
        <v>5</v>
      </c>
      <c r="G15" s="61">
        <v>6</v>
      </c>
      <c r="H15" s="62">
        <v>5</v>
      </c>
      <c r="I15" s="39">
        <v>5</v>
      </c>
      <c r="J15" s="39">
        <v>8</v>
      </c>
      <c r="K15" s="39">
        <v>5</v>
      </c>
      <c r="L15" s="39">
        <v>8</v>
      </c>
      <c r="M15" s="39">
        <v>8</v>
      </c>
      <c r="N15" s="39">
        <v>8</v>
      </c>
      <c r="O15" s="61">
        <v>7</v>
      </c>
      <c r="P15" s="74"/>
      <c r="Q15" s="39"/>
      <c r="R15" s="39"/>
      <c r="S15" s="39"/>
      <c r="T15" s="39"/>
      <c r="U15" s="39"/>
      <c r="V15" s="13">
        <f t="shared" si="0"/>
        <v>13</v>
      </c>
      <c r="W15" s="13">
        <f t="shared" si="1"/>
        <v>0</v>
      </c>
      <c r="X15" s="13">
        <f t="shared" si="2"/>
        <v>0</v>
      </c>
      <c r="Y15" s="13">
        <f t="shared" si="3"/>
        <v>4</v>
      </c>
      <c r="Z15" s="13">
        <f t="shared" si="4"/>
        <v>2</v>
      </c>
      <c r="AA15" s="13">
        <f t="shared" si="5"/>
        <v>1</v>
      </c>
      <c r="AB15" s="13">
        <f t="shared" si="6"/>
        <v>5</v>
      </c>
      <c r="AC15" s="13">
        <f t="shared" si="7"/>
        <v>0</v>
      </c>
      <c r="AD15" s="13">
        <f t="shared" si="8"/>
        <v>1</v>
      </c>
      <c r="AE15" s="13">
        <f t="shared" si="9"/>
        <v>0</v>
      </c>
      <c r="AF15" s="13">
        <f t="shared" si="10"/>
        <v>0</v>
      </c>
      <c r="AG15" s="50">
        <f t="shared" si="11"/>
        <v>0</v>
      </c>
      <c r="AH15" s="59">
        <f>'[1]МП-21'!AG15</f>
        <v>117</v>
      </c>
      <c r="AI15" s="59">
        <f>'[1]МП-21'!AH15</f>
        <v>0</v>
      </c>
      <c r="AJ15" s="58">
        <f t="shared" si="12"/>
        <v>6.153846153846154</v>
      </c>
      <c r="AK15">
        <f t="shared" si="13"/>
        <v>1</v>
      </c>
      <c r="AL15">
        <f t="shared" si="14"/>
        <v>1</v>
      </c>
    </row>
    <row r="16" spans="1:38" ht="11.25" customHeight="1">
      <c r="A16" s="64">
        <v>11</v>
      </c>
      <c r="B16" s="65" t="s">
        <v>72</v>
      </c>
      <c r="C16" s="39">
        <v>8</v>
      </c>
      <c r="D16" s="39">
        <v>7</v>
      </c>
      <c r="E16" s="39">
        <v>5</v>
      </c>
      <c r="F16" s="39">
        <v>5</v>
      </c>
      <c r="G16" s="61">
        <v>6</v>
      </c>
      <c r="H16" s="62">
        <v>5</v>
      </c>
      <c r="I16" s="39">
        <v>8</v>
      </c>
      <c r="J16" s="39">
        <v>6</v>
      </c>
      <c r="K16" s="39">
        <v>6</v>
      </c>
      <c r="L16" s="39">
        <v>6</v>
      </c>
      <c r="M16" s="39">
        <v>8</v>
      </c>
      <c r="N16" s="39">
        <v>8</v>
      </c>
      <c r="O16" s="61">
        <v>7</v>
      </c>
      <c r="P16" s="74"/>
      <c r="Q16" s="39"/>
      <c r="R16" s="39"/>
      <c r="S16" s="39"/>
      <c r="T16" s="39"/>
      <c r="U16" s="39"/>
      <c r="V16" s="13">
        <v>11</v>
      </c>
      <c r="W16" s="13">
        <f t="shared" si="1"/>
        <v>0</v>
      </c>
      <c r="X16" s="13">
        <f t="shared" si="2"/>
        <v>0</v>
      </c>
      <c r="Y16" s="13">
        <f t="shared" si="3"/>
        <v>4</v>
      </c>
      <c r="Z16" s="13">
        <f t="shared" si="4"/>
        <v>2</v>
      </c>
      <c r="AA16" s="13">
        <f t="shared" si="5"/>
        <v>4</v>
      </c>
      <c r="AB16" s="13">
        <f t="shared" si="6"/>
        <v>3</v>
      </c>
      <c r="AC16" s="13">
        <f t="shared" si="7"/>
        <v>0</v>
      </c>
      <c r="AD16" s="13">
        <f t="shared" si="8"/>
        <v>0</v>
      </c>
      <c r="AE16" s="13">
        <f t="shared" si="9"/>
        <v>0</v>
      </c>
      <c r="AF16" s="13">
        <f t="shared" si="10"/>
        <v>0</v>
      </c>
      <c r="AG16" s="50">
        <f t="shared" si="11"/>
        <v>0</v>
      </c>
      <c r="AH16" s="59">
        <f>'[1]МП-21'!AG16</f>
        <v>39</v>
      </c>
      <c r="AI16" s="59">
        <f>'[1]МП-21'!AH16</f>
        <v>0</v>
      </c>
      <c r="AJ16" s="58">
        <f t="shared" si="12"/>
        <v>6.538461538461538</v>
      </c>
      <c r="AK16">
        <f t="shared" si="13"/>
        <v>0</v>
      </c>
      <c r="AL16">
        <f t="shared" si="14"/>
        <v>0</v>
      </c>
    </row>
    <row r="17" spans="1:38" ht="11.25" customHeight="1">
      <c r="A17" s="64">
        <v>12</v>
      </c>
      <c r="B17" s="65" t="s">
        <v>73</v>
      </c>
      <c r="C17" s="39">
        <v>9</v>
      </c>
      <c r="D17" s="39">
        <v>6</v>
      </c>
      <c r="E17" s="39">
        <v>4</v>
      </c>
      <c r="F17" s="39">
        <v>6</v>
      </c>
      <c r="G17" s="61">
        <v>6</v>
      </c>
      <c r="H17" s="62">
        <v>5</v>
      </c>
      <c r="I17" s="39">
        <v>8</v>
      </c>
      <c r="J17" s="39">
        <v>6</v>
      </c>
      <c r="K17" s="39">
        <v>5</v>
      </c>
      <c r="L17" s="39">
        <v>7</v>
      </c>
      <c r="M17" s="39">
        <v>7</v>
      </c>
      <c r="N17" s="39">
        <v>8</v>
      </c>
      <c r="O17" s="61">
        <v>6</v>
      </c>
      <c r="P17" s="74"/>
      <c r="Q17" s="39"/>
      <c r="R17" s="39"/>
      <c r="S17" s="39"/>
      <c r="T17" s="39"/>
      <c r="U17" s="39"/>
      <c r="V17" s="13">
        <f aca="true" t="shared" si="15" ref="V17:V35">COUNT(C17:U17)</f>
        <v>13</v>
      </c>
      <c r="W17" s="13">
        <f t="shared" si="1"/>
        <v>0</v>
      </c>
      <c r="X17" s="13">
        <f t="shared" si="2"/>
        <v>1</v>
      </c>
      <c r="Y17" s="13">
        <f t="shared" si="3"/>
        <v>2</v>
      </c>
      <c r="Z17" s="13">
        <f t="shared" si="4"/>
        <v>2</v>
      </c>
      <c r="AA17" s="13">
        <f t="shared" si="5"/>
        <v>5</v>
      </c>
      <c r="AB17" s="13">
        <f t="shared" si="6"/>
        <v>2</v>
      </c>
      <c r="AC17" s="13">
        <f t="shared" si="7"/>
        <v>1</v>
      </c>
      <c r="AD17" s="13">
        <f t="shared" si="8"/>
        <v>0</v>
      </c>
      <c r="AE17" s="13">
        <f t="shared" si="9"/>
        <v>0</v>
      </c>
      <c r="AF17" s="13">
        <f t="shared" si="10"/>
        <v>0</v>
      </c>
      <c r="AG17" s="50">
        <f t="shared" si="11"/>
        <v>0</v>
      </c>
      <c r="AH17" s="59">
        <f>'[1]МП-21'!AG17</f>
        <v>204</v>
      </c>
      <c r="AI17" s="59">
        <f>'[1]МП-21'!AH17</f>
        <v>0</v>
      </c>
      <c r="AJ17" s="58">
        <f t="shared" si="12"/>
        <v>6.384615384615385</v>
      </c>
      <c r="AK17">
        <f t="shared" si="13"/>
        <v>0</v>
      </c>
      <c r="AL17">
        <f t="shared" si="14"/>
        <v>1</v>
      </c>
    </row>
    <row r="18" spans="1:38" ht="11.25" customHeight="1">
      <c r="A18" s="64">
        <v>13</v>
      </c>
      <c r="B18" s="65" t="s">
        <v>74</v>
      </c>
      <c r="C18" s="39">
        <v>9</v>
      </c>
      <c r="D18" s="39">
        <v>6</v>
      </c>
      <c r="E18" s="39">
        <v>4</v>
      </c>
      <c r="F18" s="39">
        <v>5</v>
      </c>
      <c r="G18" s="61">
        <v>6</v>
      </c>
      <c r="H18" s="62">
        <v>6</v>
      </c>
      <c r="I18" s="39">
        <v>8</v>
      </c>
      <c r="J18" s="39">
        <v>7</v>
      </c>
      <c r="K18" s="39">
        <v>4</v>
      </c>
      <c r="L18" s="39">
        <v>9</v>
      </c>
      <c r="M18" s="39">
        <v>8</v>
      </c>
      <c r="N18" s="39">
        <v>8</v>
      </c>
      <c r="O18" s="61">
        <v>6</v>
      </c>
      <c r="P18" s="74"/>
      <c r="Q18" s="39"/>
      <c r="R18" s="39"/>
      <c r="S18" s="39"/>
      <c r="T18" s="39"/>
      <c r="U18" s="39"/>
      <c r="V18" s="13">
        <f t="shared" si="15"/>
        <v>13</v>
      </c>
      <c r="W18" s="13">
        <f t="shared" si="1"/>
        <v>0</v>
      </c>
      <c r="X18" s="13">
        <f t="shared" si="2"/>
        <v>2</v>
      </c>
      <c r="Y18" s="13">
        <f t="shared" si="3"/>
        <v>3</v>
      </c>
      <c r="Z18" s="13">
        <f t="shared" si="4"/>
        <v>1</v>
      </c>
      <c r="AA18" s="13">
        <f t="shared" si="5"/>
        <v>4</v>
      </c>
      <c r="AB18" s="13">
        <f t="shared" si="6"/>
        <v>1</v>
      </c>
      <c r="AC18" s="13">
        <f t="shared" si="7"/>
        <v>2</v>
      </c>
      <c r="AD18" s="13">
        <f t="shared" si="8"/>
        <v>0</v>
      </c>
      <c r="AE18" s="13">
        <f t="shared" si="9"/>
        <v>0</v>
      </c>
      <c r="AF18" s="13">
        <f t="shared" si="10"/>
        <v>0</v>
      </c>
      <c r="AG18" s="50">
        <f t="shared" si="11"/>
        <v>0</v>
      </c>
      <c r="AH18" s="59">
        <f>'[1]МП-21'!AG18</f>
        <v>174</v>
      </c>
      <c r="AI18" s="59">
        <f>'[1]МП-21'!AH18</f>
        <v>0</v>
      </c>
      <c r="AJ18" s="58">
        <f t="shared" si="12"/>
        <v>6.615384615384615</v>
      </c>
      <c r="AK18">
        <f t="shared" si="13"/>
        <v>0</v>
      </c>
      <c r="AL18">
        <f t="shared" si="14"/>
        <v>2</v>
      </c>
    </row>
    <row r="19" spans="1:38" ht="11.25" customHeight="1">
      <c r="A19" s="64">
        <v>14</v>
      </c>
      <c r="B19" s="65" t="s">
        <v>75</v>
      </c>
      <c r="C19" s="39">
        <v>10</v>
      </c>
      <c r="D19" s="39">
        <v>4</v>
      </c>
      <c r="E19" s="39">
        <v>7</v>
      </c>
      <c r="F19" s="39">
        <v>5</v>
      </c>
      <c r="G19" s="61">
        <v>5</v>
      </c>
      <c r="H19" s="62">
        <v>6</v>
      </c>
      <c r="I19" s="39">
        <v>7</v>
      </c>
      <c r="J19" s="39">
        <v>7</v>
      </c>
      <c r="K19" s="39">
        <v>5</v>
      </c>
      <c r="L19" s="39">
        <v>7</v>
      </c>
      <c r="M19" s="39">
        <v>8</v>
      </c>
      <c r="N19" s="39">
        <v>8</v>
      </c>
      <c r="O19" s="61">
        <v>6</v>
      </c>
      <c r="P19" s="74"/>
      <c r="Q19" s="39"/>
      <c r="R19" s="39"/>
      <c r="S19" s="39"/>
      <c r="T19" s="39"/>
      <c r="U19" s="39"/>
      <c r="V19" s="13">
        <f t="shared" si="15"/>
        <v>13</v>
      </c>
      <c r="W19" s="13">
        <f t="shared" si="1"/>
        <v>1</v>
      </c>
      <c r="X19" s="13">
        <f t="shared" si="2"/>
        <v>0</v>
      </c>
      <c r="Y19" s="13">
        <f t="shared" si="3"/>
        <v>2</v>
      </c>
      <c r="Z19" s="13">
        <f t="shared" si="4"/>
        <v>4</v>
      </c>
      <c r="AA19" s="13">
        <f t="shared" si="5"/>
        <v>2</v>
      </c>
      <c r="AB19" s="13">
        <f t="shared" si="6"/>
        <v>3</v>
      </c>
      <c r="AC19" s="13">
        <f t="shared" si="7"/>
        <v>1</v>
      </c>
      <c r="AD19" s="13">
        <f t="shared" si="8"/>
        <v>0</v>
      </c>
      <c r="AE19" s="13">
        <f t="shared" si="9"/>
        <v>0</v>
      </c>
      <c r="AF19" s="13">
        <f t="shared" si="10"/>
        <v>0</v>
      </c>
      <c r="AG19" s="50">
        <f t="shared" si="11"/>
        <v>0</v>
      </c>
      <c r="AH19" s="59">
        <f>'[1]МП-21'!AG19</f>
        <v>127</v>
      </c>
      <c r="AI19" s="59">
        <f>'[1]МП-21'!AH19</f>
        <v>0</v>
      </c>
      <c r="AJ19" s="58">
        <f t="shared" si="12"/>
        <v>6.538461538461538</v>
      </c>
      <c r="AK19">
        <f t="shared" si="13"/>
        <v>0</v>
      </c>
      <c r="AL19">
        <f t="shared" si="14"/>
        <v>1</v>
      </c>
    </row>
    <row r="20" spans="1:38" ht="11.25" customHeight="1">
      <c r="A20" s="64">
        <v>15</v>
      </c>
      <c r="B20" s="65" t="s">
        <v>76</v>
      </c>
      <c r="C20" s="39">
        <v>3</v>
      </c>
      <c r="D20" s="39">
        <v>7</v>
      </c>
      <c r="E20" s="39">
        <v>5</v>
      </c>
      <c r="F20" s="39">
        <v>5</v>
      </c>
      <c r="G20" s="61">
        <v>6</v>
      </c>
      <c r="H20" s="62">
        <v>6</v>
      </c>
      <c r="I20" s="39">
        <v>7</v>
      </c>
      <c r="J20" s="39">
        <v>6</v>
      </c>
      <c r="K20" s="39">
        <v>6</v>
      </c>
      <c r="L20" s="39">
        <v>5</v>
      </c>
      <c r="M20" s="39">
        <v>8</v>
      </c>
      <c r="N20" s="39">
        <v>9</v>
      </c>
      <c r="O20" s="61">
        <v>7</v>
      </c>
      <c r="P20" s="74"/>
      <c r="Q20" s="39"/>
      <c r="R20" s="39"/>
      <c r="S20" s="39"/>
      <c r="T20" s="39"/>
      <c r="U20" s="39"/>
      <c r="V20" s="13">
        <f t="shared" si="15"/>
        <v>13</v>
      </c>
      <c r="W20" s="13">
        <f t="shared" si="1"/>
        <v>0</v>
      </c>
      <c r="X20" s="13">
        <f t="shared" si="2"/>
        <v>1</v>
      </c>
      <c r="Y20" s="13">
        <f t="shared" si="3"/>
        <v>1</v>
      </c>
      <c r="Z20" s="13">
        <f t="shared" si="4"/>
        <v>3</v>
      </c>
      <c r="AA20" s="13">
        <f t="shared" si="5"/>
        <v>4</v>
      </c>
      <c r="AB20" s="13">
        <f t="shared" si="6"/>
        <v>3</v>
      </c>
      <c r="AC20" s="13">
        <f t="shared" si="7"/>
        <v>0</v>
      </c>
      <c r="AD20" s="13">
        <f t="shared" si="8"/>
        <v>1</v>
      </c>
      <c r="AE20" s="13">
        <f t="shared" si="9"/>
        <v>0</v>
      </c>
      <c r="AF20" s="13">
        <f t="shared" si="10"/>
        <v>0</v>
      </c>
      <c r="AG20" s="50">
        <f t="shared" si="11"/>
        <v>0</v>
      </c>
      <c r="AH20" s="59">
        <f>'[1]МП-21'!AG20</f>
        <v>96</v>
      </c>
      <c r="AI20" s="59">
        <f>'[1]МП-21'!AH20</f>
        <v>0</v>
      </c>
      <c r="AJ20" s="58">
        <f t="shared" si="12"/>
        <v>6.153846153846154</v>
      </c>
      <c r="AK20">
        <f t="shared" si="13"/>
        <v>1</v>
      </c>
      <c r="AL20">
        <f t="shared" si="14"/>
        <v>1</v>
      </c>
    </row>
    <row r="21" spans="1:38" ht="11.25" customHeight="1">
      <c r="A21" s="64">
        <v>16</v>
      </c>
      <c r="B21" s="65" t="s">
        <v>77</v>
      </c>
      <c r="C21" s="39">
        <v>6</v>
      </c>
      <c r="D21" s="39">
        <v>7</v>
      </c>
      <c r="E21" s="39">
        <v>7</v>
      </c>
      <c r="F21" s="39">
        <v>6</v>
      </c>
      <c r="G21" s="61">
        <v>7</v>
      </c>
      <c r="H21" s="62">
        <v>8</v>
      </c>
      <c r="I21" s="39">
        <v>6</v>
      </c>
      <c r="J21" s="39">
        <v>7</v>
      </c>
      <c r="K21" s="39">
        <v>8</v>
      </c>
      <c r="L21" s="39">
        <v>8</v>
      </c>
      <c r="M21" s="39">
        <v>8</v>
      </c>
      <c r="N21" s="39">
        <v>9</v>
      </c>
      <c r="O21" s="61">
        <v>7</v>
      </c>
      <c r="P21" s="74"/>
      <c r="Q21" s="39"/>
      <c r="R21" s="39"/>
      <c r="S21" s="39"/>
      <c r="T21" s="39"/>
      <c r="U21" s="39"/>
      <c r="V21" s="13">
        <f t="shared" si="15"/>
        <v>13</v>
      </c>
      <c r="W21" s="13">
        <f t="shared" si="1"/>
        <v>0</v>
      </c>
      <c r="X21" s="13">
        <f t="shared" si="2"/>
        <v>1</v>
      </c>
      <c r="Y21" s="13">
        <f t="shared" si="3"/>
        <v>4</v>
      </c>
      <c r="Z21" s="13">
        <f t="shared" si="4"/>
        <v>5</v>
      </c>
      <c r="AA21" s="13">
        <f t="shared" si="5"/>
        <v>3</v>
      </c>
      <c r="AB21" s="13">
        <f t="shared" si="6"/>
        <v>0</v>
      </c>
      <c r="AC21" s="13">
        <f t="shared" si="7"/>
        <v>0</v>
      </c>
      <c r="AD21" s="13">
        <f t="shared" si="8"/>
        <v>0</v>
      </c>
      <c r="AE21" s="13">
        <f t="shared" si="9"/>
        <v>0</v>
      </c>
      <c r="AF21" s="13">
        <f t="shared" si="10"/>
        <v>0</v>
      </c>
      <c r="AG21" s="50">
        <f t="shared" si="11"/>
        <v>0</v>
      </c>
      <c r="AH21" s="59">
        <f>'[1]МП-21'!AG21</f>
        <v>197</v>
      </c>
      <c r="AI21" s="59">
        <f>'[1]МП-21'!AH21</f>
        <v>0</v>
      </c>
      <c r="AJ21" s="58">
        <f t="shared" si="12"/>
        <v>7.230769230769231</v>
      </c>
      <c r="AK21">
        <f t="shared" si="13"/>
        <v>0</v>
      </c>
      <c r="AL21">
        <f t="shared" si="14"/>
        <v>0</v>
      </c>
    </row>
    <row r="22" spans="1:38" ht="11.25" customHeight="1">
      <c r="A22" s="64">
        <v>17</v>
      </c>
      <c r="B22" s="65" t="s">
        <v>78</v>
      </c>
      <c r="C22" s="39">
        <v>10</v>
      </c>
      <c r="D22" s="39">
        <v>8</v>
      </c>
      <c r="E22" s="39">
        <v>5</v>
      </c>
      <c r="F22" s="39">
        <v>6</v>
      </c>
      <c r="G22" s="61">
        <v>6</v>
      </c>
      <c r="H22" s="62">
        <v>7</v>
      </c>
      <c r="I22" s="39">
        <v>8</v>
      </c>
      <c r="J22" s="39">
        <v>8</v>
      </c>
      <c r="K22" s="39">
        <v>6</v>
      </c>
      <c r="L22" s="39">
        <v>8</v>
      </c>
      <c r="M22" s="39">
        <v>9</v>
      </c>
      <c r="N22" s="39">
        <v>8</v>
      </c>
      <c r="O22" s="61">
        <v>8</v>
      </c>
      <c r="P22" s="74"/>
      <c r="Q22" s="39"/>
      <c r="R22" s="39"/>
      <c r="S22" s="39"/>
      <c r="T22" s="39"/>
      <c r="U22" s="39"/>
      <c r="V22" s="13">
        <f t="shared" si="15"/>
        <v>13</v>
      </c>
      <c r="W22" s="13">
        <f t="shared" si="1"/>
        <v>1</v>
      </c>
      <c r="X22" s="13">
        <f t="shared" si="2"/>
        <v>1</v>
      </c>
      <c r="Y22" s="13">
        <f t="shared" si="3"/>
        <v>6</v>
      </c>
      <c r="Z22" s="13">
        <f t="shared" si="4"/>
        <v>1</v>
      </c>
      <c r="AA22" s="13">
        <f t="shared" si="5"/>
        <v>3</v>
      </c>
      <c r="AB22" s="13">
        <f t="shared" si="6"/>
        <v>1</v>
      </c>
      <c r="AC22" s="13">
        <f t="shared" si="7"/>
        <v>0</v>
      </c>
      <c r="AD22" s="13">
        <f t="shared" si="8"/>
        <v>0</v>
      </c>
      <c r="AE22" s="13">
        <f t="shared" si="9"/>
        <v>0</v>
      </c>
      <c r="AF22" s="13">
        <f t="shared" si="10"/>
        <v>0</v>
      </c>
      <c r="AG22" s="50">
        <f t="shared" si="11"/>
        <v>0</v>
      </c>
      <c r="AH22" s="59">
        <f>'[1]МП-21'!AG22</f>
        <v>35</v>
      </c>
      <c r="AI22" s="59">
        <f>'[1]МП-21'!AH22</f>
        <v>0</v>
      </c>
      <c r="AJ22" s="58">
        <f t="shared" si="12"/>
        <v>7.461538461538462</v>
      </c>
      <c r="AK22">
        <f t="shared" si="13"/>
        <v>0</v>
      </c>
      <c r="AL22">
        <f t="shared" si="14"/>
        <v>0</v>
      </c>
    </row>
    <row r="23" spans="1:38" ht="11.25" customHeight="1">
      <c r="A23" s="64">
        <v>18</v>
      </c>
      <c r="B23" s="65" t="s">
        <v>79</v>
      </c>
      <c r="C23" s="39">
        <v>10</v>
      </c>
      <c r="D23" s="39">
        <v>7</v>
      </c>
      <c r="E23" s="39">
        <v>7</v>
      </c>
      <c r="F23" s="39">
        <v>6</v>
      </c>
      <c r="G23" s="61">
        <v>7</v>
      </c>
      <c r="H23" s="62">
        <v>5</v>
      </c>
      <c r="I23" s="39">
        <v>7</v>
      </c>
      <c r="J23" s="39">
        <v>8</v>
      </c>
      <c r="K23" s="39">
        <v>6</v>
      </c>
      <c r="L23" s="39">
        <v>5</v>
      </c>
      <c r="M23" s="39">
        <v>8</v>
      </c>
      <c r="N23" s="39">
        <v>8</v>
      </c>
      <c r="O23" s="61">
        <v>6</v>
      </c>
      <c r="P23" s="74"/>
      <c r="Q23" s="39"/>
      <c r="R23" s="39"/>
      <c r="S23" s="39"/>
      <c r="T23" s="39"/>
      <c r="U23" s="39"/>
      <c r="V23" s="13">
        <f t="shared" si="15"/>
        <v>13</v>
      </c>
      <c r="W23" s="13">
        <f t="shared" si="1"/>
        <v>1</v>
      </c>
      <c r="X23" s="13">
        <f t="shared" si="2"/>
        <v>0</v>
      </c>
      <c r="Y23" s="13">
        <f t="shared" si="3"/>
        <v>3</v>
      </c>
      <c r="Z23" s="13">
        <f t="shared" si="4"/>
        <v>4</v>
      </c>
      <c r="AA23" s="13">
        <f t="shared" si="5"/>
        <v>3</v>
      </c>
      <c r="AB23" s="13">
        <f t="shared" si="6"/>
        <v>2</v>
      </c>
      <c r="AC23" s="13">
        <f t="shared" si="7"/>
        <v>0</v>
      </c>
      <c r="AD23" s="13">
        <f t="shared" si="8"/>
        <v>0</v>
      </c>
      <c r="AE23" s="13">
        <f t="shared" si="9"/>
        <v>0</v>
      </c>
      <c r="AF23" s="13">
        <f t="shared" si="10"/>
        <v>0</v>
      </c>
      <c r="AG23" s="50">
        <f t="shared" si="11"/>
        <v>0</v>
      </c>
      <c r="AH23" s="59">
        <f>'[1]МП-21'!AG23</f>
        <v>100</v>
      </c>
      <c r="AI23" s="59">
        <f>'[1]МП-21'!AH23</f>
        <v>0</v>
      </c>
      <c r="AJ23" s="58">
        <f t="shared" si="12"/>
        <v>6.923076923076923</v>
      </c>
      <c r="AK23">
        <f t="shared" si="13"/>
        <v>0</v>
      </c>
      <c r="AL23">
        <f t="shared" si="14"/>
        <v>0</v>
      </c>
    </row>
    <row r="24" spans="1:38" ht="11.25" customHeight="1">
      <c r="A24" s="64">
        <v>19</v>
      </c>
      <c r="B24" s="65" t="s">
        <v>80</v>
      </c>
      <c r="C24" s="39">
        <v>10</v>
      </c>
      <c r="D24" s="39">
        <v>8</v>
      </c>
      <c r="E24" s="39">
        <v>7</v>
      </c>
      <c r="F24" s="39">
        <v>6</v>
      </c>
      <c r="G24" s="61">
        <v>7</v>
      </c>
      <c r="H24" s="62">
        <v>8</v>
      </c>
      <c r="I24" s="39">
        <v>8</v>
      </c>
      <c r="J24" s="39">
        <v>8</v>
      </c>
      <c r="K24" s="39">
        <v>8</v>
      </c>
      <c r="L24" s="39">
        <v>7</v>
      </c>
      <c r="M24" s="39">
        <v>9</v>
      </c>
      <c r="N24" s="39">
        <v>8</v>
      </c>
      <c r="O24" s="61">
        <v>8</v>
      </c>
      <c r="P24" s="74"/>
      <c r="Q24" s="39"/>
      <c r="R24" s="39"/>
      <c r="S24" s="39"/>
      <c r="T24" s="39"/>
      <c r="U24" s="39"/>
      <c r="V24" s="13">
        <f t="shared" si="15"/>
        <v>13</v>
      </c>
      <c r="W24" s="13">
        <f t="shared" si="1"/>
        <v>1</v>
      </c>
      <c r="X24" s="13">
        <f t="shared" si="2"/>
        <v>1</v>
      </c>
      <c r="Y24" s="13">
        <f t="shared" si="3"/>
        <v>7</v>
      </c>
      <c r="Z24" s="13">
        <f t="shared" si="4"/>
        <v>3</v>
      </c>
      <c r="AA24" s="13">
        <f t="shared" si="5"/>
        <v>1</v>
      </c>
      <c r="AB24" s="13">
        <f t="shared" si="6"/>
        <v>0</v>
      </c>
      <c r="AC24" s="13">
        <f t="shared" si="7"/>
        <v>0</v>
      </c>
      <c r="AD24" s="13">
        <f t="shared" si="8"/>
        <v>0</v>
      </c>
      <c r="AE24" s="13">
        <f t="shared" si="9"/>
        <v>0</v>
      </c>
      <c r="AF24" s="13">
        <f t="shared" si="10"/>
        <v>0</v>
      </c>
      <c r="AG24" s="50">
        <f t="shared" si="11"/>
        <v>0</v>
      </c>
      <c r="AH24" s="59">
        <f>'[1]МП-21'!AG24</f>
        <v>60</v>
      </c>
      <c r="AI24" s="59">
        <f>'[1]МП-21'!AH24</f>
        <v>0</v>
      </c>
      <c r="AJ24" s="58">
        <f t="shared" si="12"/>
        <v>7.846153846153846</v>
      </c>
      <c r="AK24">
        <f t="shared" si="13"/>
        <v>0</v>
      </c>
      <c r="AL24">
        <f t="shared" si="14"/>
        <v>0</v>
      </c>
    </row>
    <row r="25" spans="1:38" ht="11.25" customHeight="1">
      <c r="A25" s="64">
        <v>20</v>
      </c>
      <c r="B25" s="65" t="s">
        <v>81</v>
      </c>
      <c r="C25" s="39">
        <v>8</v>
      </c>
      <c r="D25" s="39">
        <v>5</v>
      </c>
      <c r="E25" s="39">
        <v>5</v>
      </c>
      <c r="F25" s="39">
        <v>5</v>
      </c>
      <c r="G25" s="61">
        <v>6</v>
      </c>
      <c r="H25" s="62">
        <v>6</v>
      </c>
      <c r="I25" s="39">
        <v>7</v>
      </c>
      <c r="J25" s="39">
        <v>7</v>
      </c>
      <c r="K25" s="39">
        <v>5</v>
      </c>
      <c r="L25" s="39">
        <v>7</v>
      </c>
      <c r="M25" s="39">
        <v>7</v>
      </c>
      <c r="N25" s="39">
        <v>8</v>
      </c>
      <c r="O25" s="61">
        <v>6</v>
      </c>
      <c r="P25" s="74"/>
      <c r="Q25" s="39"/>
      <c r="R25" s="39"/>
      <c r="S25" s="39"/>
      <c r="T25" s="39"/>
      <c r="U25" s="39"/>
      <c r="V25" s="13">
        <f t="shared" si="15"/>
        <v>13</v>
      </c>
      <c r="W25" s="13">
        <f t="shared" si="1"/>
        <v>0</v>
      </c>
      <c r="X25" s="13">
        <f t="shared" si="2"/>
        <v>0</v>
      </c>
      <c r="Y25" s="13">
        <f t="shared" si="3"/>
        <v>2</v>
      </c>
      <c r="Z25" s="13">
        <f t="shared" si="4"/>
        <v>4</v>
      </c>
      <c r="AA25" s="13">
        <f t="shared" si="5"/>
        <v>3</v>
      </c>
      <c r="AB25" s="13">
        <f t="shared" si="6"/>
        <v>4</v>
      </c>
      <c r="AC25" s="13">
        <f t="shared" si="7"/>
        <v>0</v>
      </c>
      <c r="AD25" s="13">
        <f t="shared" si="8"/>
        <v>0</v>
      </c>
      <c r="AE25" s="13">
        <f t="shared" si="9"/>
        <v>0</v>
      </c>
      <c r="AF25" s="13">
        <f t="shared" si="10"/>
        <v>0</v>
      </c>
      <c r="AG25" s="50">
        <f t="shared" si="11"/>
        <v>0</v>
      </c>
      <c r="AH25" s="59">
        <f>'[1]МП-21'!AG25</f>
        <v>188</v>
      </c>
      <c r="AI25" s="59">
        <f>'[1]МП-21'!AH25</f>
        <v>0</v>
      </c>
      <c r="AJ25" s="58">
        <f t="shared" si="12"/>
        <v>6.3076923076923075</v>
      </c>
      <c r="AK25">
        <f t="shared" si="13"/>
        <v>0</v>
      </c>
      <c r="AL25">
        <f t="shared" si="14"/>
        <v>0</v>
      </c>
    </row>
    <row r="26" spans="1:38" ht="11.25" customHeight="1">
      <c r="A26" s="64">
        <v>21</v>
      </c>
      <c r="B26" s="65" t="s">
        <v>82</v>
      </c>
      <c r="C26" s="39">
        <v>5</v>
      </c>
      <c r="D26" s="39">
        <v>8</v>
      </c>
      <c r="E26" s="39">
        <v>7</v>
      </c>
      <c r="F26" s="39">
        <v>4</v>
      </c>
      <c r="G26" s="61">
        <v>4</v>
      </c>
      <c r="H26" s="62">
        <v>6</v>
      </c>
      <c r="I26" s="39">
        <v>8</v>
      </c>
      <c r="J26" s="39">
        <v>8</v>
      </c>
      <c r="K26" s="39">
        <v>6</v>
      </c>
      <c r="L26" s="39">
        <v>4</v>
      </c>
      <c r="M26" s="39">
        <v>8</v>
      </c>
      <c r="N26" s="39">
        <v>8</v>
      </c>
      <c r="O26" s="61">
        <v>8</v>
      </c>
      <c r="P26" s="74"/>
      <c r="Q26" s="39"/>
      <c r="R26" s="39"/>
      <c r="S26" s="39"/>
      <c r="T26" s="39"/>
      <c r="U26" s="39"/>
      <c r="V26" s="13">
        <f t="shared" si="15"/>
        <v>13</v>
      </c>
      <c r="W26" s="13">
        <f t="shared" si="1"/>
        <v>0</v>
      </c>
      <c r="X26" s="13">
        <f t="shared" si="2"/>
        <v>0</v>
      </c>
      <c r="Y26" s="13">
        <f t="shared" si="3"/>
        <v>6</v>
      </c>
      <c r="Z26" s="13">
        <f t="shared" si="4"/>
        <v>1</v>
      </c>
      <c r="AA26" s="13">
        <f t="shared" si="5"/>
        <v>2</v>
      </c>
      <c r="AB26" s="13">
        <f t="shared" si="6"/>
        <v>1</v>
      </c>
      <c r="AC26" s="13">
        <f t="shared" si="7"/>
        <v>3</v>
      </c>
      <c r="AD26" s="13">
        <f t="shared" si="8"/>
        <v>0</v>
      </c>
      <c r="AE26" s="13">
        <f t="shared" si="9"/>
        <v>0</v>
      </c>
      <c r="AF26" s="13">
        <f t="shared" si="10"/>
        <v>0</v>
      </c>
      <c r="AG26" s="50">
        <f t="shared" si="11"/>
        <v>0</v>
      </c>
      <c r="AH26" s="59">
        <f>'[1]МП-21'!AG26</f>
        <v>65</v>
      </c>
      <c r="AI26" s="59">
        <f>'[1]МП-21'!AH26</f>
        <v>0</v>
      </c>
      <c r="AJ26" s="58">
        <f t="shared" si="12"/>
        <v>6.461538461538462</v>
      </c>
      <c r="AK26">
        <f t="shared" si="13"/>
        <v>0</v>
      </c>
      <c r="AL26">
        <f t="shared" si="14"/>
        <v>3</v>
      </c>
    </row>
    <row r="27" spans="1:38" ht="11.25" customHeight="1">
      <c r="A27" s="64">
        <v>22</v>
      </c>
      <c r="B27" s="65" t="s">
        <v>83</v>
      </c>
      <c r="C27" s="39">
        <v>3</v>
      </c>
      <c r="D27" s="39">
        <v>7</v>
      </c>
      <c r="E27" s="39">
        <v>7</v>
      </c>
      <c r="F27" s="39">
        <v>4</v>
      </c>
      <c r="G27" s="61">
        <v>5</v>
      </c>
      <c r="H27" s="62">
        <v>7</v>
      </c>
      <c r="I27" s="39">
        <v>7</v>
      </c>
      <c r="J27" s="39">
        <v>6</v>
      </c>
      <c r="K27" s="39">
        <v>5</v>
      </c>
      <c r="L27" s="39">
        <v>6</v>
      </c>
      <c r="M27" s="39">
        <v>8</v>
      </c>
      <c r="N27" s="39">
        <v>8</v>
      </c>
      <c r="O27" s="61">
        <v>7</v>
      </c>
      <c r="P27" s="74"/>
      <c r="Q27" s="39"/>
      <c r="R27" s="39"/>
      <c r="S27" s="39"/>
      <c r="T27" s="39"/>
      <c r="U27" s="39"/>
      <c r="V27" s="13">
        <f t="shared" si="15"/>
        <v>13</v>
      </c>
      <c r="W27" s="13">
        <f t="shared" si="1"/>
        <v>0</v>
      </c>
      <c r="X27" s="13">
        <f t="shared" si="2"/>
        <v>0</v>
      </c>
      <c r="Y27" s="13">
        <f t="shared" si="3"/>
        <v>2</v>
      </c>
      <c r="Z27" s="13">
        <f t="shared" si="4"/>
        <v>5</v>
      </c>
      <c r="AA27" s="13">
        <f t="shared" si="5"/>
        <v>2</v>
      </c>
      <c r="AB27" s="13">
        <f t="shared" si="6"/>
        <v>2</v>
      </c>
      <c r="AC27" s="13">
        <f t="shared" si="7"/>
        <v>1</v>
      </c>
      <c r="AD27" s="13">
        <f t="shared" si="8"/>
        <v>1</v>
      </c>
      <c r="AE27" s="13">
        <f t="shared" si="9"/>
        <v>0</v>
      </c>
      <c r="AF27" s="13">
        <f t="shared" si="10"/>
        <v>0</v>
      </c>
      <c r="AG27" s="50">
        <f t="shared" si="11"/>
        <v>0</v>
      </c>
      <c r="AH27" s="59">
        <f>'[1]МП-21'!AG27</f>
        <v>103</v>
      </c>
      <c r="AI27" s="59">
        <f>'[1]МП-21'!AH27</f>
        <v>0</v>
      </c>
      <c r="AJ27" s="58">
        <f t="shared" si="12"/>
        <v>6.153846153846154</v>
      </c>
      <c r="AK27">
        <f t="shared" si="13"/>
        <v>1</v>
      </c>
      <c r="AL27">
        <f t="shared" si="14"/>
        <v>2</v>
      </c>
    </row>
    <row r="28" spans="1:38" ht="11.25" customHeight="1">
      <c r="A28" s="64">
        <v>23</v>
      </c>
      <c r="B28" s="65" t="s">
        <v>84</v>
      </c>
      <c r="C28" s="39">
        <v>9</v>
      </c>
      <c r="D28" s="39">
        <v>8</v>
      </c>
      <c r="E28" s="39">
        <v>6</v>
      </c>
      <c r="F28" s="39">
        <v>7</v>
      </c>
      <c r="G28" s="61">
        <v>7</v>
      </c>
      <c r="H28" s="62">
        <v>5</v>
      </c>
      <c r="I28" s="39">
        <v>8</v>
      </c>
      <c r="J28" s="39">
        <v>7</v>
      </c>
      <c r="K28" s="39">
        <v>5</v>
      </c>
      <c r="L28" s="39">
        <v>6</v>
      </c>
      <c r="M28" s="39">
        <v>9</v>
      </c>
      <c r="N28" s="39">
        <v>8</v>
      </c>
      <c r="O28" s="61">
        <v>6</v>
      </c>
      <c r="P28" s="74"/>
      <c r="Q28" s="39"/>
      <c r="R28" s="39"/>
      <c r="S28" s="39"/>
      <c r="T28" s="39"/>
      <c r="U28" s="39"/>
      <c r="V28" s="13">
        <f t="shared" si="15"/>
        <v>13</v>
      </c>
      <c r="W28" s="13">
        <f t="shared" si="1"/>
        <v>0</v>
      </c>
      <c r="X28" s="13">
        <f t="shared" si="2"/>
        <v>2</v>
      </c>
      <c r="Y28" s="13">
        <f t="shared" si="3"/>
        <v>3</v>
      </c>
      <c r="Z28" s="13">
        <f t="shared" si="4"/>
        <v>3</v>
      </c>
      <c r="AA28" s="13">
        <f t="shared" si="5"/>
        <v>3</v>
      </c>
      <c r="AB28" s="13">
        <f t="shared" si="6"/>
        <v>2</v>
      </c>
      <c r="AC28" s="13">
        <f t="shared" si="7"/>
        <v>0</v>
      </c>
      <c r="AD28" s="13">
        <f t="shared" si="8"/>
        <v>0</v>
      </c>
      <c r="AE28" s="13">
        <f t="shared" si="9"/>
        <v>0</v>
      </c>
      <c r="AF28" s="13">
        <f t="shared" si="10"/>
        <v>0</v>
      </c>
      <c r="AG28" s="50">
        <f t="shared" si="11"/>
        <v>0</v>
      </c>
      <c r="AH28" s="59">
        <f>'[1]МП-21'!AG28</f>
        <v>174</v>
      </c>
      <c r="AI28" s="59">
        <f>'[1]МП-21'!AH28</f>
        <v>2</v>
      </c>
      <c r="AJ28" s="58">
        <f t="shared" si="12"/>
        <v>7</v>
      </c>
      <c r="AK28">
        <f t="shared" si="13"/>
        <v>0</v>
      </c>
      <c r="AL28">
        <f t="shared" si="14"/>
        <v>0</v>
      </c>
    </row>
    <row r="29" spans="1:38" ht="11.25" customHeight="1">
      <c r="A29" s="64">
        <v>24</v>
      </c>
      <c r="B29" s="65" t="s">
        <v>85</v>
      </c>
      <c r="C29" s="39" t="s">
        <v>110</v>
      </c>
      <c r="D29" s="39">
        <v>6</v>
      </c>
      <c r="E29" s="39">
        <v>7</v>
      </c>
      <c r="F29" s="39">
        <v>5</v>
      </c>
      <c r="G29" s="123">
        <v>1</v>
      </c>
      <c r="H29" s="62">
        <v>5</v>
      </c>
      <c r="I29" s="39">
        <v>7</v>
      </c>
      <c r="J29" s="39">
        <v>6</v>
      </c>
      <c r="K29" s="39">
        <v>5</v>
      </c>
      <c r="L29" s="39">
        <v>7</v>
      </c>
      <c r="M29" s="39">
        <v>7</v>
      </c>
      <c r="N29" s="39">
        <v>8</v>
      </c>
      <c r="O29" s="61">
        <v>6</v>
      </c>
      <c r="P29" s="74"/>
      <c r="Q29" s="39"/>
      <c r="R29" s="39"/>
      <c r="S29" s="39"/>
      <c r="T29" s="39"/>
      <c r="U29" s="39"/>
      <c r="V29" s="13">
        <f t="shared" si="15"/>
        <v>12</v>
      </c>
      <c r="W29" s="13">
        <f t="shared" si="1"/>
        <v>0</v>
      </c>
      <c r="X29" s="13">
        <f t="shared" si="2"/>
        <v>0</v>
      </c>
      <c r="Y29" s="13">
        <f t="shared" si="3"/>
        <v>1</v>
      </c>
      <c r="Z29" s="13">
        <f t="shared" si="4"/>
        <v>4</v>
      </c>
      <c r="AA29" s="13">
        <f t="shared" si="5"/>
        <v>3</v>
      </c>
      <c r="AB29" s="13">
        <f t="shared" si="6"/>
        <v>3</v>
      </c>
      <c r="AC29" s="13">
        <f t="shared" si="7"/>
        <v>0</v>
      </c>
      <c r="AD29" s="13">
        <f t="shared" si="8"/>
        <v>0</v>
      </c>
      <c r="AE29" s="13">
        <f t="shared" si="9"/>
        <v>0</v>
      </c>
      <c r="AF29" s="13">
        <f t="shared" si="10"/>
        <v>1</v>
      </c>
      <c r="AG29" s="50">
        <f t="shared" si="11"/>
        <v>0</v>
      </c>
      <c r="AH29" s="59">
        <f>'[1]МП-21'!AG29</f>
        <v>164</v>
      </c>
      <c r="AI29" s="59">
        <f>'[1]МП-21'!AH29</f>
        <v>2</v>
      </c>
      <c r="AJ29" s="58">
        <f t="shared" si="12"/>
        <v>5.833333333333333</v>
      </c>
      <c r="AK29">
        <f t="shared" si="13"/>
        <v>1</v>
      </c>
      <c r="AL29">
        <f t="shared" si="14"/>
        <v>1</v>
      </c>
    </row>
    <row r="30" spans="1:38" ht="11.25" customHeight="1">
      <c r="A30" s="64">
        <v>25</v>
      </c>
      <c r="B30" s="65" t="s">
        <v>86</v>
      </c>
      <c r="C30" s="39" t="s">
        <v>110</v>
      </c>
      <c r="D30" s="39">
        <v>7</v>
      </c>
      <c r="E30" s="39">
        <v>7</v>
      </c>
      <c r="F30" s="39">
        <v>6</v>
      </c>
      <c r="G30" s="61">
        <v>8</v>
      </c>
      <c r="H30" s="62">
        <v>7</v>
      </c>
      <c r="I30" s="39">
        <v>7</v>
      </c>
      <c r="J30" s="39">
        <v>7</v>
      </c>
      <c r="K30" s="39">
        <v>6</v>
      </c>
      <c r="L30" s="39">
        <v>7</v>
      </c>
      <c r="M30" s="39">
        <v>7</v>
      </c>
      <c r="N30" s="39">
        <v>8</v>
      </c>
      <c r="O30" s="61">
        <v>7</v>
      </c>
      <c r="P30" s="74"/>
      <c r="Q30" s="39"/>
      <c r="R30" s="39"/>
      <c r="S30" s="39"/>
      <c r="T30" s="39"/>
      <c r="U30" s="39"/>
      <c r="V30" s="13">
        <f t="shared" si="15"/>
        <v>12</v>
      </c>
      <c r="W30" s="13">
        <f t="shared" si="1"/>
        <v>0</v>
      </c>
      <c r="X30" s="13">
        <f t="shared" si="2"/>
        <v>0</v>
      </c>
      <c r="Y30" s="13">
        <f t="shared" si="3"/>
        <v>2</v>
      </c>
      <c r="Z30" s="13">
        <f t="shared" si="4"/>
        <v>8</v>
      </c>
      <c r="AA30" s="13">
        <f t="shared" si="5"/>
        <v>2</v>
      </c>
      <c r="AB30" s="13">
        <f t="shared" si="6"/>
        <v>0</v>
      </c>
      <c r="AC30" s="13">
        <f t="shared" si="7"/>
        <v>0</v>
      </c>
      <c r="AD30" s="13">
        <f t="shared" si="8"/>
        <v>0</v>
      </c>
      <c r="AE30" s="13">
        <f t="shared" si="9"/>
        <v>0</v>
      </c>
      <c r="AF30" s="13">
        <f t="shared" si="10"/>
        <v>0</v>
      </c>
      <c r="AG30" s="50">
        <f t="shared" si="11"/>
        <v>0</v>
      </c>
      <c r="AH30" s="59">
        <f>'[1]МП-21'!AG30</f>
        <v>92</v>
      </c>
      <c r="AI30" s="59">
        <f>'[1]МП-21'!AH30</f>
        <v>0</v>
      </c>
      <c r="AJ30" s="58">
        <f t="shared" si="12"/>
        <v>7</v>
      </c>
      <c r="AK30">
        <f t="shared" si="13"/>
        <v>0</v>
      </c>
      <c r="AL30">
        <f t="shared" si="14"/>
        <v>0</v>
      </c>
    </row>
    <row r="31" spans="1:38" ht="11.25" customHeight="1">
      <c r="A31" s="64">
        <v>26</v>
      </c>
      <c r="B31" s="65" t="s">
        <v>87</v>
      </c>
      <c r="C31" s="39">
        <v>6</v>
      </c>
      <c r="D31" s="39">
        <v>8</v>
      </c>
      <c r="E31" s="39">
        <v>5</v>
      </c>
      <c r="F31" s="39">
        <v>6</v>
      </c>
      <c r="G31" s="61">
        <v>6</v>
      </c>
      <c r="H31" s="62">
        <v>7</v>
      </c>
      <c r="I31" s="39">
        <v>7</v>
      </c>
      <c r="J31" s="39">
        <v>6</v>
      </c>
      <c r="K31" s="39">
        <v>6</v>
      </c>
      <c r="L31" s="39">
        <v>6</v>
      </c>
      <c r="M31" s="39">
        <v>9</v>
      </c>
      <c r="N31" s="39">
        <v>8</v>
      </c>
      <c r="O31" s="61">
        <v>7</v>
      </c>
      <c r="P31" s="74"/>
      <c r="Q31" s="39"/>
      <c r="R31" s="39"/>
      <c r="S31" s="39"/>
      <c r="T31" s="39"/>
      <c r="U31" s="39"/>
      <c r="V31" s="13">
        <f t="shared" si="15"/>
        <v>13</v>
      </c>
      <c r="W31" s="13">
        <f t="shared" si="1"/>
        <v>0</v>
      </c>
      <c r="X31" s="13">
        <f t="shared" si="2"/>
        <v>1</v>
      </c>
      <c r="Y31" s="13">
        <f t="shared" si="3"/>
        <v>2</v>
      </c>
      <c r="Z31" s="13">
        <f t="shared" si="4"/>
        <v>3</v>
      </c>
      <c r="AA31" s="13">
        <f t="shared" si="5"/>
        <v>6</v>
      </c>
      <c r="AB31" s="13">
        <f t="shared" si="6"/>
        <v>1</v>
      </c>
      <c r="AC31" s="13">
        <f t="shared" si="7"/>
        <v>0</v>
      </c>
      <c r="AD31" s="13">
        <f t="shared" si="8"/>
        <v>0</v>
      </c>
      <c r="AE31" s="13">
        <f t="shared" si="9"/>
        <v>0</v>
      </c>
      <c r="AF31" s="13">
        <f t="shared" si="10"/>
        <v>0</v>
      </c>
      <c r="AG31" s="50">
        <f t="shared" si="11"/>
        <v>0</v>
      </c>
      <c r="AH31" s="59">
        <f>'[1]МП-21'!AG31</f>
        <v>20</v>
      </c>
      <c r="AI31" s="59">
        <f>'[1]МП-21'!AH31</f>
        <v>0</v>
      </c>
      <c r="AJ31" s="58">
        <f t="shared" si="12"/>
        <v>6.6923076923076925</v>
      </c>
      <c r="AK31">
        <f t="shared" si="13"/>
        <v>0</v>
      </c>
      <c r="AL31">
        <f t="shared" si="14"/>
        <v>0</v>
      </c>
    </row>
    <row r="32" spans="1:38" ht="11.25" customHeight="1">
      <c r="A32" s="64">
        <v>27</v>
      </c>
      <c r="B32" s="65" t="s">
        <v>88</v>
      </c>
      <c r="C32" s="39">
        <v>9</v>
      </c>
      <c r="D32" s="39">
        <v>7</v>
      </c>
      <c r="E32" s="39">
        <v>6</v>
      </c>
      <c r="F32" s="39">
        <v>5</v>
      </c>
      <c r="G32" s="61">
        <v>6</v>
      </c>
      <c r="H32" s="62">
        <v>7</v>
      </c>
      <c r="I32" s="39">
        <v>8</v>
      </c>
      <c r="J32" s="39">
        <v>7</v>
      </c>
      <c r="K32" s="39">
        <v>6</v>
      </c>
      <c r="L32" s="39">
        <v>7</v>
      </c>
      <c r="M32" s="39">
        <v>8</v>
      </c>
      <c r="N32" s="39">
        <v>8</v>
      </c>
      <c r="O32" s="61">
        <v>7</v>
      </c>
      <c r="P32" s="74"/>
      <c r="Q32" s="39"/>
      <c r="R32" s="39"/>
      <c r="S32" s="39"/>
      <c r="T32" s="39"/>
      <c r="U32" s="39"/>
      <c r="V32" s="13">
        <f t="shared" si="15"/>
        <v>13</v>
      </c>
      <c r="W32" s="13">
        <f t="shared" si="1"/>
        <v>0</v>
      </c>
      <c r="X32" s="13">
        <f t="shared" si="2"/>
        <v>1</v>
      </c>
      <c r="Y32" s="13">
        <f t="shared" si="3"/>
        <v>3</v>
      </c>
      <c r="Z32" s="13">
        <f t="shared" si="4"/>
        <v>5</v>
      </c>
      <c r="AA32" s="13">
        <f t="shared" si="5"/>
        <v>3</v>
      </c>
      <c r="AB32" s="13">
        <f t="shared" si="6"/>
        <v>1</v>
      </c>
      <c r="AC32" s="13">
        <f t="shared" si="7"/>
        <v>0</v>
      </c>
      <c r="AD32" s="13">
        <f t="shared" si="8"/>
        <v>0</v>
      </c>
      <c r="AE32" s="13">
        <f t="shared" si="9"/>
        <v>0</v>
      </c>
      <c r="AF32" s="13">
        <f t="shared" si="10"/>
        <v>0</v>
      </c>
      <c r="AG32" s="50">
        <f t="shared" si="11"/>
        <v>0</v>
      </c>
      <c r="AH32" s="59">
        <f>'[1]МП-21'!AG32</f>
        <v>38</v>
      </c>
      <c r="AI32" s="59">
        <f>'[1]МП-21'!AH32</f>
        <v>0</v>
      </c>
      <c r="AJ32" s="58">
        <f t="shared" si="12"/>
        <v>7</v>
      </c>
      <c r="AK32">
        <f t="shared" si="13"/>
        <v>0</v>
      </c>
      <c r="AL32">
        <f t="shared" si="14"/>
        <v>0</v>
      </c>
    </row>
    <row r="33" spans="1:38" ht="11.25" customHeight="1">
      <c r="A33" s="64">
        <v>28</v>
      </c>
      <c r="B33" s="65" t="s">
        <v>89</v>
      </c>
      <c r="C33" s="124">
        <v>1</v>
      </c>
      <c r="D33" s="39">
        <v>7</v>
      </c>
      <c r="E33" s="39">
        <v>7</v>
      </c>
      <c r="F33" s="39">
        <v>3</v>
      </c>
      <c r="G33" s="61">
        <v>4</v>
      </c>
      <c r="H33" s="62">
        <v>6</v>
      </c>
      <c r="I33" s="39">
        <v>7</v>
      </c>
      <c r="J33" s="39">
        <v>6</v>
      </c>
      <c r="K33" s="39">
        <v>6</v>
      </c>
      <c r="L33" s="39">
        <v>7</v>
      </c>
      <c r="M33" s="39">
        <v>8</v>
      </c>
      <c r="N33" s="39">
        <v>8</v>
      </c>
      <c r="O33" s="61">
        <v>7</v>
      </c>
      <c r="P33" s="74"/>
      <c r="Q33" s="39"/>
      <c r="R33" s="39"/>
      <c r="S33" s="39"/>
      <c r="T33" s="39"/>
      <c r="U33" s="39"/>
      <c r="V33" s="13">
        <f t="shared" si="15"/>
        <v>13</v>
      </c>
      <c r="W33" s="13">
        <f t="shared" si="1"/>
        <v>0</v>
      </c>
      <c r="X33" s="13">
        <f t="shared" si="2"/>
        <v>0</v>
      </c>
      <c r="Y33" s="13">
        <f t="shared" si="3"/>
        <v>2</v>
      </c>
      <c r="Z33" s="13">
        <f t="shared" si="4"/>
        <v>5</v>
      </c>
      <c r="AA33" s="13">
        <f t="shared" si="5"/>
        <v>3</v>
      </c>
      <c r="AB33" s="13">
        <f t="shared" si="6"/>
        <v>0</v>
      </c>
      <c r="AC33" s="13">
        <f t="shared" si="7"/>
        <v>1</v>
      </c>
      <c r="AD33" s="13">
        <f t="shared" si="8"/>
        <v>1</v>
      </c>
      <c r="AE33" s="13">
        <f t="shared" si="9"/>
        <v>0</v>
      </c>
      <c r="AF33" s="13">
        <f t="shared" si="10"/>
        <v>1</v>
      </c>
      <c r="AG33" s="50">
        <f t="shared" si="11"/>
        <v>0</v>
      </c>
      <c r="AH33" s="59">
        <f>'[1]МП-21'!AG33</f>
        <v>209</v>
      </c>
      <c r="AI33" s="59">
        <f>'[1]МП-21'!AH33</f>
        <v>0</v>
      </c>
      <c r="AJ33" s="58">
        <f t="shared" si="12"/>
        <v>5.923076923076923</v>
      </c>
      <c r="AK33">
        <f t="shared" si="13"/>
        <v>2</v>
      </c>
      <c r="AL33">
        <f t="shared" si="14"/>
        <v>3</v>
      </c>
    </row>
    <row r="34" spans="1:38" ht="11.25" customHeight="1">
      <c r="A34" s="64">
        <v>29</v>
      </c>
      <c r="B34" s="65" t="s">
        <v>90</v>
      </c>
      <c r="C34" s="39">
        <v>8</v>
      </c>
      <c r="D34" s="39">
        <v>7</v>
      </c>
      <c r="E34" s="39">
        <v>3</v>
      </c>
      <c r="F34" s="39">
        <v>5</v>
      </c>
      <c r="G34" s="61">
        <v>6</v>
      </c>
      <c r="H34" s="62">
        <v>6</v>
      </c>
      <c r="I34" s="39">
        <v>7</v>
      </c>
      <c r="J34" s="39">
        <v>6</v>
      </c>
      <c r="K34" s="39">
        <v>4</v>
      </c>
      <c r="L34" s="39">
        <v>7</v>
      </c>
      <c r="M34" s="39">
        <v>8</v>
      </c>
      <c r="N34" s="39">
        <v>9</v>
      </c>
      <c r="O34" s="61">
        <v>7</v>
      </c>
      <c r="P34" s="74"/>
      <c r="Q34" s="39"/>
      <c r="R34" s="39"/>
      <c r="S34" s="39"/>
      <c r="T34" s="39"/>
      <c r="U34" s="39"/>
      <c r="V34" s="13">
        <f t="shared" si="15"/>
        <v>13</v>
      </c>
      <c r="W34" s="13">
        <f t="shared" si="1"/>
        <v>0</v>
      </c>
      <c r="X34" s="13">
        <f t="shared" si="2"/>
        <v>1</v>
      </c>
      <c r="Y34" s="13">
        <f t="shared" si="3"/>
        <v>2</v>
      </c>
      <c r="Z34" s="13">
        <f t="shared" si="4"/>
        <v>4</v>
      </c>
      <c r="AA34" s="13">
        <f t="shared" si="5"/>
        <v>3</v>
      </c>
      <c r="AB34" s="13">
        <f t="shared" si="6"/>
        <v>1</v>
      </c>
      <c r="AC34" s="13">
        <f t="shared" si="7"/>
        <v>1</v>
      </c>
      <c r="AD34" s="13">
        <f t="shared" si="8"/>
        <v>1</v>
      </c>
      <c r="AE34" s="13">
        <f t="shared" si="9"/>
        <v>0</v>
      </c>
      <c r="AF34" s="13">
        <f t="shared" si="10"/>
        <v>0</v>
      </c>
      <c r="AG34" s="50">
        <f t="shared" si="11"/>
        <v>0</v>
      </c>
      <c r="AH34" s="59">
        <f>'[1]МП-21'!AG34</f>
        <v>49</v>
      </c>
      <c r="AI34" s="59">
        <f>'[1]МП-21'!AH34</f>
        <v>0</v>
      </c>
      <c r="AJ34" s="58">
        <f t="shared" si="12"/>
        <v>6.384615384615385</v>
      </c>
      <c r="AK34">
        <f t="shared" si="13"/>
        <v>1</v>
      </c>
      <c r="AL34">
        <f t="shared" si="14"/>
        <v>2</v>
      </c>
    </row>
    <row r="35" spans="1:38" ht="11.25" customHeight="1">
      <c r="A35" s="64">
        <v>30</v>
      </c>
      <c r="B35" s="65" t="s">
        <v>91</v>
      </c>
      <c r="C35" s="39">
        <v>9</v>
      </c>
      <c r="D35" s="39">
        <v>8</v>
      </c>
      <c r="E35" s="39">
        <v>9</v>
      </c>
      <c r="F35" s="39">
        <v>8</v>
      </c>
      <c r="G35" s="61">
        <v>8</v>
      </c>
      <c r="H35" s="62">
        <v>9</v>
      </c>
      <c r="I35" s="39">
        <v>8</v>
      </c>
      <c r="J35" s="39">
        <v>7</v>
      </c>
      <c r="K35" s="39">
        <v>8</v>
      </c>
      <c r="L35" s="39">
        <v>9</v>
      </c>
      <c r="M35" s="39">
        <v>8</v>
      </c>
      <c r="N35" s="39">
        <v>8</v>
      </c>
      <c r="O35" s="61">
        <v>9</v>
      </c>
      <c r="P35" s="74"/>
      <c r="Q35" s="39"/>
      <c r="R35" s="39"/>
      <c r="S35" s="39"/>
      <c r="T35" s="39"/>
      <c r="U35" s="39"/>
      <c r="V35" s="13">
        <f t="shared" si="15"/>
        <v>13</v>
      </c>
      <c r="W35" s="13">
        <f t="shared" si="1"/>
        <v>0</v>
      </c>
      <c r="X35" s="13">
        <f t="shared" si="2"/>
        <v>5</v>
      </c>
      <c r="Y35" s="13">
        <f t="shared" si="3"/>
        <v>7</v>
      </c>
      <c r="Z35" s="13">
        <f t="shared" si="4"/>
        <v>1</v>
      </c>
      <c r="AA35" s="13">
        <f t="shared" si="5"/>
        <v>0</v>
      </c>
      <c r="AB35" s="13">
        <f t="shared" si="6"/>
        <v>0</v>
      </c>
      <c r="AC35" s="13">
        <f t="shared" si="7"/>
        <v>0</v>
      </c>
      <c r="AD35" s="13">
        <f t="shared" si="8"/>
        <v>0</v>
      </c>
      <c r="AE35" s="13">
        <f t="shared" si="9"/>
        <v>0</v>
      </c>
      <c r="AF35" s="13">
        <f t="shared" si="10"/>
        <v>0</v>
      </c>
      <c r="AG35" s="50">
        <f t="shared" si="11"/>
        <v>0</v>
      </c>
      <c r="AH35" s="59">
        <f>'[1]МП-21'!AG35</f>
        <v>4</v>
      </c>
      <c r="AI35" s="59">
        <f>'[1]МП-21'!AH35</f>
        <v>0</v>
      </c>
      <c r="AJ35" s="58">
        <f t="shared" si="12"/>
        <v>8.307692307692308</v>
      </c>
      <c r="AK35">
        <f t="shared" si="13"/>
        <v>0</v>
      </c>
      <c r="AL35">
        <f t="shared" si="14"/>
        <v>0</v>
      </c>
    </row>
    <row r="36" spans="1:36" ht="11.25" customHeight="1">
      <c r="A36" s="60"/>
      <c r="B36" s="66"/>
      <c r="C36" s="39"/>
      <c r="D36" s="39"/>
      <c r="E36" s="39"/>
      <c r="F36" s="39"/>
      <c r="G36" s="61"/>
      <c r="H36" s="62"/>
      <c r="I36" s="39"/>
      <c r="J36" s="39"/>
      <c r="K36" s="39"/>
      <c r="L36" s="39"/>
      <c r="M36" s="39"/>
      <c r="N36" s="39"/>
      <c r="O36" s="39"/>
      <c r="P36" s="39"/>
      <c r="Q36" s="14"/>
      <c r="R36" s="14"/>
      <c r="S36" s="14"/>
      <c r="T36" s="14"/>
      <c r="U36" s="14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52">
        <f>SUM(AH6:AH35)</f>
        <v>3239</v>
      </c>
      <c r="AI36" s="77">
        <f>SUM(AI6:AI35)</f>
        <v>12</v>
      </c>
      <c r="AJ36" s="40">
        <f>AVERAGE(AJ6:AJ35)</f>
        <v>6.807692307692308</v>
      </c>
    </row>
    <row r="37" spans="1:36" ht="8.25" customHeight="1" thickBot="1">
      <c r="A37" s="99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</row>
    <row r="38" spans="1:36" ht="8.25" customHeight="1" thickBot="1">
      <c r="A38" s="32"/>
      <c r="B38" s="63" t="s">
        <v>42</v>
      </c>
      <c r="C38" s="54">
        <f aca="true" t="shared" si="16" ref="C38:K38">AVERAGE(C7:C36)</f>
        <v>7.384615384615385</v>
      </c>
      <c r="D38" s="54">
        <f t="shared" si="16"/>
        <v>6.931034482758621</v>
      </c>
      <c r="E38" s="54">
        <f t="shared" si="16"/>
        <v>6.241379310344827</v>
      </c>
      <c r="F38" s="54">
        <f t="shared" si="16"/>
        <v>5.517241379310345</v>
      </c>
      <c r="G38" s="54">
        <f t="shared" si="16"/>
        <v>6.0344827586206895</v>
      </c>
      <c r="H38" s="54">
        <f t="shared" si="16"/>
        <v>6.379310344827586</v>
      </c>
      <c r="I38" s="54">
        <f t="shared" si="16"/>
        <v>7.310344827586207</v>
      </c>
      <c r="J38" s="54">
        <f t="shared" si="16"/>
        <v>6.758620689655173</v>
      </c>
      <c r="K38" s="54">
        <f t="shared" si="16"/>
        <v>5.931034482758621</v>
      </c>
      <c r="L38" s="54"/>
      <c r="M38" s="54"/>
      <c r="N38" s="54">
        <f>AVERAGE(N7:N36)</f>
        <v>8.172413793103448</v>
      </c>
      <c r="O38" s="54"/>
      <c r="P38" s="54" t="e">
        <f>AVERAGE(P7:P36)</f>
        <v>#DIV/0!</v>
      </c>
      <c r="Q38" s="54" t="e">
        <f>AVERAGE(Q6:Q35)</f>
        <v>#DIV/0!</v>
      </c>
      <c r="R38" s="54" t="e">
        <f>AVERAGE(R6:R35)</f>
        <v>#DIV/0!</v>
      </c>
      <c r="S38" s="54" t="e">
        <f>AVERAGE(S6:S35)</f>
        <v>#DIV/0!</v>
      </c>
      <c r="T38" s="54" t="e">
        <f>AVERAGE(T6:T35)</f>
        <v>#DIV/0!</v>
      </c>
      <c r="U38" s="55" t="e">
        <f>AVERAGE(U6:U36)</f>
        <v>#DIV/0!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ht="7.5" customHeight="1">
      <c r="A39" s="20"/>
      <c r="B39" s="36" t="s">
        <v>22</v>
      </c>
      <c r="C39" s="53">
        <f aca="true" t="shared" si="17" ref="C39:K39">IF(AND(COUNTBLANK($B$6:$B$36)&lt;&gt;40,C4&lt;&gt;""),COUNTIF(C7:C36,10),"")</f>
        <v>8</v>
      </c>
      <c r="D39" s="53">
        <f t="shared" si="17"/>
        <v>0</v>
      </c>
      <c r="E39" s="53">
        <f t="shared" si="17"/>
        <v>0</v>
      </c>
      <c r="F39" s="53">
        <f t="shared" si="17"/>
        <v>0</v>
      </c>
      <c r="G39" s="53">
        <f t="shared" si="17"/>
        <v>0</v>
      </c>
      <c r="H39" s="53">
        <f t="shared" si="17"/>
        <v>0</v>
      </c>
      <c r="I39" s="53">
        <f t="shared" si="17"/>
        <v>0</v>
      </c>
      <c r="J39" s="53">
        <f t="shared" si="17"/>
        <v>0</v>
      </c>
      <c r="K39" s="53">
        <f t="shared" si="17"/>
        <v>0</v>
      </c>
      <c r="L39" s="53"/>
      <c r="M39" s="53"/>
      <c r="N39" s="53">
        <f>IF(AND(COUNTBLANK($B$6:$B$36)&lt;&gt;40,N4&lt;&gt;""),COUNTIF(N7:N36,10),"")</f>
        <v>0</v>
      </c>
      <c r="O39" s="53"/>
      <c r="P39" s="53">
        <f>IF(AND(COUNTBLANK($B$6:$B$36)&lt;&gt;40,O4&lt;&gt;""),COUNTIF(P7:P36,10),"")</f>
        <v>0</v>
      </c>
      <c r="Q39" s="53">
        <f>IF(AND(COUNTBLANK($B$6:$B$36)&lt;&gt;40,Q4&lt;&gt;""),COUNTIF(Q6:Q36,10),"")</f>
      </c>
      <c r="R39" s="53">
        <f>IF(AND(COUNTBLANK($B$6:$B$36)&lt;&gt;40,R4&lt;&gt;""),COUNTIF(R6:R36,10),"")</f>
      </c>
      <c r="S39" s="53">
        <f>IF(AND(COUNTBLANK($B$6:$B$36)&lt;&gt;40,S4&lt;&gt;""),COUNTIF(S6:S36,10),"")</f>
      </c>
      <c r="T39" s="53">
        <f>IF(AND(COUNTBLANK($B$6:$B$36)&lt;&gt;40,T4&lt;&gt;""),COUNTIF(T6:T36,10),"")</f>
      </c>
      <c r="U39" s="53">
        <f>IF(AND(COUNTBLANK($B$6:$B$36)&lt;&gt;40,U4&lt;&gt;""),COUNTIF(U6:U36,10),"")</f>
      </c>
      <c r="V39" s="35"/>
      <c r="W39" s="35"/>
      <c r="X39" s="35"/>
      <c r="Y39" s="35"/>
      <c r="Z39" s="35"/>
      <c r="AA39" s="35"/>
      <c r="AB39" s="35"/>
      <c r="AC39" s="35"/>
      <c r="AD39" s="35">
        <f>IF(AND(COUNTBLANK($B$6:$B$36)&lt;&gt;40,AD4&lt;&gt;""),COUNTIF(AD6:AD36,5),"")</f>
      </c>
      <c r="AE39" s="35">
        <f>IF(AND(COUNTBLANK($B$6:$B$36)&lt;&gt;40,AE4&lt;&gt;""),COUNTIF(AE6:AE36,5),"")</f>
      </c>
      <c r="AF39" s="35">
        <f>IF(AND(COUNTBLANK($B$6:$B$36)&lt;&gt;40,AF4&lt;&gt;""),COUNTIF(AF6:AF36,5),"")</f>
      </c>
      <c r="AG39" s="35">
        <f>IF(AND(COUNTBLANK($B$6:$B$36)&lt;&gt;40,AG4&lt;&gt;""),COUNTIF(AG6:AG36,5),"")</f>
      </c>
      <c r="AH39" s="105" t="s">
        <v>13</v>
      </c>
      <c r="AI39" s="105"/>
      <c r="AJ39" s="104">
        <f>((AI58-AI61)/AI58)*100%</f>
        <v>0.9</v>
      </c>
    </row>
    <row r="40" spans="1:36" ht="7.5" customHeight="1">
      <c r="A40" s="20"/>
      <c r="B40" s="36" t="s">
        <v>23</v>
      </c>
      <c r="C40" s="44">
        <f aca="true" t="shared" si="18" ref="C40:K40">IF(AND(COUNTBLANK($B$6:$B$36)&lt;&gt;40,C4&lt;&gt;""),COUNTIF(C7:C36,9),"")</f>
        <v>5</v>
      </c>
      <c r="D40" s="44">
        <f t="shared" si="18"/>
        <v>0</v>
      </c>
      <c r="E40" s="44">
        <f t="shared" si="18"/>
        <v>3</v>
      </c>
      <c r="F40" s="44">
        <f t="shared" si="18"/>
        <v>0</v>
      </c>
      <c r="G40" s="44">
        <f t="shared" si="18"/>
        <v>0</v>
      </c>
      <c r="H40" s="44">
        <f t="shared" si="18"/>
        <v>1</v>
      </c>
      <c r="I40" s="44">
        <f t="shared" si="18"/>
        <v>1</v>
      </c>
      <c r="J40" s="44">
        <f t="shared" si="18"/>
        <v>0</v>
      </c>
      <c r="K40" s="44">
        <f t="shared" si="18"/>
        <v>0</v>
      </c>
      <c r="L40" s="44"/>
      <c r="M40" s="44"/>
      <c r="N40" s="44">
        <f>IF(AND(COUNTBLANK($B$6:$B$36)&lt;&gt;40,N4&lt;&gt;""),COUNTIF(N7:N36,9),"")</f>
        <v>5</v>
      </c>
      <c r="O40" s="44"/>
      <c r="P40" s="44">
        <f>IF(AND(COUNTBLANK($B$6:$B$36)&lt;&gt;40,O4&lt;&gt;""),COUNTIF(P7:P36,9),"")</f>
        <v>0</v>
      </c>
      <c r="Q40" s="44">
        <f>IF(AND(COUNTBLANK($B$6:$B$36)&lt;&gt;40,Q4&lt;&gt;""),COUNTIF(Q6:Q36,9),"")</f>
      </c>
      <c r="R40" s="44">
        <f>IF(AND(COUNTBLANK($B$6:$B$36)&lt;&gt;40,R4&lt;&gt;""),COUNTIF(R6:R36,9),"")</f>
      </c>
      <c r="S40" s="44">
        <f>IF(AND(COUNTBLANK($B$6:$B$36)&lt;&gt;40,S4&lt;&gt;""),COUNTIF(S6:S36,9),"")</f>
      </c>
      <c r="T40" s="44">
        <f>IF(AND(COUNTBLANK($B$6:$B$36)&lt;&gt;40,T4&lt;&gt;""),COUNTIF(T6:T36,9),"")</f>
      </c>
      <c r="U40" s="44">
        <f>IF(AND(COUNTBLANK($B$6:$B$36)&lt;&gt;40,U4&lt;&gt;""),COUNTIF(U6:U36,9),"")</f>
      </c>
      <c r="V40" s="35"/>
      <c r="W40" s="103" t="s">
        <v>45</v>
      </c>
      <c r="X40" s="103"/>
      <c r="Y40" s="103"/>
      <c r="Z40" s="35"/>
      <c r="AA40" s="83" t="s">
        <v>46</v>
      </c>
      <c r="AB40" s="83"/>
      <c r="AC40" s="83"/>
      <c r="AD40" s="83"/>
      <c r="AE40" s="35">
        <f>IF(AND(COUNTBLANK($B$6:$B$36)&lt;&gt;40,AE4&lt;&gt;""),COUNTIF(AE6:AE36,4),"")</f>
      </c>
      <c r="AF40" s="35">
        <f>IF(AND(COUNTBLANK($B$6:$B$36)&lt;&gt;40,AF4&lt;&gt;""),COUNTIF(AF6:AF36,4),"")</f>
      </c>
      <c r="AG40" s="35">
        <f>IF(AND(COUNTBLANK($B$6:$B$36)&lt;&gt;40,AG4&lt;&gt;""),COUNTIF(AG6:AG36,4),"")</f>
      </c>
      <c r="AH40" s="105"/>
      <c r="AI40" s="105"/>
      <c r="AJ40" s="104"/>
    </row>
    <row r="41" spans="1:36" ht="7.5" customHeight="1">
      <c r="A41" s="20"/>
      <c r="B41" s="36" t="s">
        <v>24</v>
      </c>
      <c r="C41" s="44">
        <f aca="true" t="shared" si="19" ref="C41:K41">IF(AND(COUNTBLANK($B$6:$B$36)&lt;&gt;40,C4&lt;&gt;""),COUNTIF(C7:C36,8),"")</f>
        <v>3</v>
      </c>
      <c r="D41" s="44">
        <f t="shared" si="19"/>
        <v>10</v>
      </c>
      <c r="E41" s="44">
        <f t="shared" si="19"/>
        <v>2</v>
      </c>
      <c r="F41" s="44">
        <f t="shared" si="19"/>
        <v>1</v>
      </c>
      <c r="G41" s="44">
        <f t="shared" si="19"/>
        <v>5</v>
      </c>
      <c r="H41" s="44">
        <f t="shared" si="19"/>
        <v>5</v>
      </c>
      <c r="I41" s="44">
        <f t="shared" si="19"/>
        <v>12</v>
      </c>
      <c r="J41" s="44">
        <f t="shared" si="19"/>
        <v>7</v>
      </c>
      <c r="K41" s="44">
        <f t="shared" si="19"/>
        <v>3</v>
      </c>
      <c r="L41" s="44"/>
      <c r="M41" s="44"/>
      <c r="N41" s="44">
        <f>IF(AND(COUNTBLANK($B$6:$B$36)&lt;&gt;40,N4&lt;&gt;""),COUNTIF(N7:N36,8),"")</f>
        <v>24</v>
      </c>
      <c r="O41" s="44"/>
      <c r="P41" s="44">
        <f>IF(AND(COUNTBLANK($B$6:$B$36)&lt;&gt;40,O4&lt;&gt;""),COUNTIF(P7:P36,8),"")</f>
        <v>0</v>
      </c>
      <c r="Q41" s="44">
        <f>IF(AND(COUNTBLANK($B$6:$B$36)&lt;&gt;40,Q4&lt;&gt;""),COUNTIF(Q6:Q36,8),"")</f>
      </c>
      <c r="R41" s="44">
        <f>IF(AND(COUNTBLANK($B$6:$B$36)&lt;&gt;40,R4&lt;&gt;""),COUNTIF(R6:R36,8),"")</f>
      </c>
      <c r="S41" s="44">
        <f>IF(AND(COUNTBLANK($B$6:$B$36)&lt;&gt;40,S4&lt;&gt;""),COUNTIF(S6:S36,8),"")</f>
      </c>
      <c r="T41" s="44">
        <f>IF(AND(COUNTBLANK($B$6:$B$36)&lt;&gt;40,T4&lt;&gt;""),COUNTIF(T6:T36,8),"")</f>
      </c>
      <c r="U41" s="44">
        <f>IF(AND(COUNTBLANK($B$6:$B$36)&lt;&gt;40,U4&lt;&gt;""),COUNTIF(U6:U36,8),"")</f>
      </c>
      <c r="V41" s="35"/>
      <c r="W41" s="35"/>
      <c r="X41" s="35"/>
      <c r="Y41" s="35"/>
      <c r="Z41" s="35"/>
      <c r="AA41" s="35"/>
      <c r="AB41" s="35"/>
      <c r="AC41" s="35"/>
      <c r="AD41" s="35">
        <f>IF(AND(COUNTBLANK($B$6:$B$36)&lt;&gt;40,AD4&lt;&gt;""),COUNTIF(AD6:AD36,3),"")</f>
      </c>
      <c r="AE41" s="35">
        <f>IF(AND(COUNTBLANK($B$6:$B$36)&lt;&gt;40,AE4&lt;&gt;""),COUNTIF(AE6:AE36,3),"")</f>
      </c>
      <c r="AF41" s="35">
        <f>IF(AND(COUNTBLANK($B$6:$B$36)&lt;&gt;40,AF4&lt;&gt;""),COUNTIF(AF6:AF36,3),"")</f>
      </c>
      <c r="AG41" s="35">
        <f>IF(AND(COUNTBLANK($B$6:$B$36)&lt;&gt;40,AG4&lt;&gt;""),COUNTIF(AG6:AG36,3),"")</f>
      </c>
      <c r="AH41" s="86" t="s">
        <v>9</v>
      </c>
      <c r="AI41" s="86"/>
      <c r="AJ41" s="85">
        <f>((AI56*AI58*6)-AH36)/(AI56*AI58*6)</f>
        <v>0.7000925925925926</v>
      </c>
    </row>
    <row r="42" spans="1:36" ht="7.5" customHeight="1">
      <c r="A42" s="20"/>
      <c r="B42" s="36" t="s">
        <v>25</v>
      </c>
      <c r="C42" s="44">
        <f aca="true" t="shared" si="20" ref="C42:K42">IF(AND(COUNTBLANK($B$6:$B$36)&lt;&gt;40,C4&lt;&gt;""),COUNTIF(C7:C36,7),"")</f>
        <v>1</v>
      </c>
      <c r="D42" s="44">
        <f t="shared" si="20"/>
        <v>11</v>
      </c>
      <c r="E42" s="44">
        <f t="shared" si="20"/>
        <v>10</v>
      </c>
      <c r="F42" s="44">
        <f t="shared" si="20"/>
        <v>3</v>
      </c>
      <c r="G42" s="44">
        <f t="shared" si="20"/>
        <v>5</v>
      </c>
      <c r="H42" s="44">
        <f t="shared" si="20"/>
        <v>6</v>
      </c>
      <c r="I42" s="44">
        <f t="shared" si="20"/>
        <v>13</v>
      </c>
      <c r="J42" s="44">
        <f t="shared" si="20"/>
        <v>8</v>
      </c>
      <c r="K42" s="44">
        <f t="shared" si="20"/>
        <v>5</v>
      </c>
      <c r="L42" s="44"/>
      <c r="M42" s="44"/>
      <c r="N42" s="44">
        <f>IF(AND(COUNTBLANK($B$6:$B$36)&lt;&gt;40,N4&lt;&gt;""),COUNTIF(N7:N36,7),"")</f>
        <v>0</v>
      </c>
      <c r="O42" s="44"/>
      <c r="P42" s="44">
        <f>IF(AND(COUNTBLANK($B$6:$B$36)&lt;&gt;40,O4&lt;&gt;""),COUNTIF(P7:P36,7),"")</f>
        <v>0</v>
      </c>
      <c r="Q42" s="44">
        <f>IF(AND(COUNTBLANK($B$6:$B$36)&lt;&gt;40,Q4&lt;&gt;""),COUNTIF(Q6:Q36,7),"")</f>
      </c>
      <c r="R42" s="44">
        <f>IF(AND(COUNTBLANK($B$6:$B$36)&lt;&gt;40,R4&lt;&gt;""),COUNTIF(R6:R36,7),"")</f>
      </c>
      <c r="S42" s="44">
        <f>IF(AND(COUNTBLANK($B$6:$B$36)&lt;&gt;40,S4&lt;&gt;""),COUNTIF(S6:S36,7),"")</f>
      </c>
      <c r="T42" s="44">
        <f>IF(AND(COUNTBLANK($B$6:$B$36)&lt;&gt;40,T4&lt;&gt;""),COUNTIF(T6:T36,7),"")</f>
      </c>
      <c r="U42" s="44">
        <f>IF(AND(COUNTBLANK($B$6:$B$36)&lt;&gt;40,U4&lt;&gt;""),COUNTIF(U6:U36,7),"")</f>
      </c>
      <c r="V42" s="35"/>
      <c r="W42" s="83" t="s">
        <v>47</v>
      </c>
      <c r="X42" s="83"/>
      <c r="Y42" s="83"/>
      <c r="Z42" s="83"/>
      <c r="AA42" s="83"/>
      <c r="AB42" s="83"/>
      <c r="AC42" s="83"/>
      <c r="AD42" s="84"/>
      <c r="AE42" s="35">
        <f>IF(AND(COUNTBLANK($B$6:$B$36)&lt;&gt;40,AE4&lt;&gt;""),COUNTIF(AE6:AE36,2),"")</f>
      </c>
      <c r="AF42" s="35">
        <f>IF(AND(COUNTBLANK($B$6:$B$36)&lt;&gt;40,AF4&lt;&gt;""),COUNTIF(AF6:AF36,2),"")</f>
      </c>
      <c r="AG42" s="35">
        <f>IF(AND(COUNTBLANK($B$6:$B$36)&lt;&gt;40,AG4&lt;&gt;""),COUNTIF(AG6:AG36,2),"")</f>
      </c>
      <c r="AH42" s="86"/>
      <c r="AI42" s="86"/>
      <c r="AJ42" s="82"/>
    </row>
    <row r="43" spans="1:36" ht="7.5" customHeight="1">
      <c r="A43" s="20"/>
      <c r="B43" s="36" t="s">
        <v>26</v>
      </c>
      <c r="C43" s="44">
        <f aca="true" t="shared" si="21" ref="C43:K43">IF(AND(COUNTBLANK($B$6:$B$36)&lt;&gt;40,C4&lt;&gt;""),COUNTIF(C7:C36,6),"")</f>
        <v>3</v>
      </c>
      <c r="D43" s="44">
        <f t="shared" si="21"/>
        <v>5</v>
      </c>
      <c r="E43" s="44">
        <f t="shared" si="21"/>
        <v>4</v>
      </c>
      <c r="F43" s="44">
        <f t="shared" si="21"/>
        <v>10</v>
      </c>
      <c r="G43" s="44">
        <f t="shared" si="21"/>
        <v>13</v>
      </c>
      <c r="H43" s="44">
        <f t="shared" si="21"/>
        <v>9</v>
      </c>
      <c r="I43" s="44">
        <f t="shared" si="21"/>
        <v>1</v>
      </c>
      <c r="J43" s="44">
        <f t="shared" si="21"/>
        <v>14</v>
      </c>
      <c r="K43" s="44">
        <f t="shared" si="21"/>
        <v>10</v>
      </c>
      <c r="L43" s="44"/>
      <c r="M43" s="44"/>
      <c r="N43" s="44">
        <f>IF(AND(COUNTBLANK($B$6:$B$36)&lt;&gt;40,N4&lt;&gt;""),COUNTIF(N7:N36,6),"")</f>
        <v>0</v>
      </c>
      <c r="O43" s="44"/>
      <c r="P43" s="44">
        <f>IF(AND(COUNTBLANK($B$6:$B$36)&lt;&gt;40,O4&lt;&gt;""),COUNTIF(P7:P36,6),"")</f>
        <v>0</v>
      </c>
      <c r="Q43" s="44">
        <f>IF(AND(COUNTBLANK($B$6:$B$36)&lt;&gt;40,Q4&lt;&gt;""),COUNTIF(Q6:Q36,6),"")</f>
      </c>
      <c r="R43" s="44">
        <f>IF(AND(COUNTBLANK($B$6:$B$36)&lt;&gt;40,R4&lt;&gt;""),COUNTIF(R6:R36,6),"")</f>
      </c>
      <c r="S43" s="44">
        <f>IF(AND(COUNTBLANK($B$6:$B$36)&lt;&gt;40,S4&lt;&gt;""),COUNTIF(S6:S36,6),"")</f>
      </c>
      <c r="T43" s="44">
        <f>IF(AND(COUNTBLANK($B$6:$B$36)&lt;&gt;40,T4&lt;&gt;""),COUNTIF(T6:T36,6),"")</f>
      </c>
      <c r="U43" s="44">
        <f>IF(AND(COUNTBLANK($B$6:$B$36)&lt;&gt;40,U4&lt;&gt;""),COUNTIF(U6:U36,6),"")</f>
      </c>
      <c r="V43" s="35"/>
      <c r="W43" s="37"/>
      <c r="X43" s="37"/>
      <c r="Y43" s="37"/>
      <c r="Z43" s="37"/>
      <c r="AA43" s="37"/>
      <c r="AB43" s="37"/>
      <c r="AC43" s="38"/>
      <c r="AD43" s="37"/>
      <c r="AE43" s="35"/>
      <c r="AF43" s="35"/>
      <c r="AG43" s="35"/>
      <c r="AH43" s="86" t="s">
        <v>10</v>
      </c>
      <c r="AI43" s="86"/>
      <c r="AJ43" s="81">
        <f>AI36/AI58</f>
        <v>0.4</v>
      </c>
    </row>
    <row r="44" spans="1:36" ht="7.5" customHeight="1">
      <c r="A44" s="20"/>
      <c r="B44" s="36" t="s">
        <v>27</v>
      </c>
      <c r="C44" s="44">
        <f aca="true" t="shared" si="22" ref="C44:K44">IF(AND(COUNTBLANK($B$6:$B$36)&lt;&gt;40,C4&lt;&gt;""),COUNTIF(C7:C36,5),"")</f>
        <v>2</v>
      </c>
      <c r="D44" s="44">
        <f t="shared" si="22"/>
        <v>2</v>
      </c>
      <c r="E44" s="44">
        <f t="shared" si="22"/>
        <v>6</v>
      </c>
      <c r="F44" s="44">
        <f t="shared" si="22"/>
        <v>12</v>
      </c>
      <c r="G44" s="44">
        <f t="shared" si="22"/>
        <v>2</v>
      </c>
      <c r="H44" s="44">
        <f t="shared" si="22"/>
        <v>8</v>
      </c>
      <c r="I44" s="44">
        <f t="shared" si="22"/>
        <v>2</v>
      </c>
      <c r="J44" s="44">
        <f t="shared" si="22"/>
        <v>0</v>
      </c>
      <c r="K44" s="44">
        <f t="shared" si="22"/>
        <v>9</v>
      </c>
      <c r="L44" s="44"/>
      <c r="M44" s="44"/>
      <c r="N44" s="44">
        <f>IF(AND(COUNTBLANK($B$6:$B$36)&lt;&gt;40,N4&lt;&gt;""),COUNTIF(N7:N36,5),"")</f>
        <v>0</v>
      </c>
      <c r="O44" s="44"/>
      <c r="P44" s="44">
        <f>IF(AND(COUNTBLANK($B$6:$B$36)&lt;&gt;40,O4&lt;&gt;""),COUNTIF(P7:P36,5),"")</f>
        <v>0</v>
      </c>
      <c r="Q44" s="44">
        <f>IF(AND(COUNTBLANK($B$6:$B$36)&lt;&gt;40,Q4&lt;&gt;""),COUNTIF(Q6:Q36,5),"")</f>
      </c>
      <c r="R44" s="44">
        <f>IF(AND(COUNTBLANK($B$6:$B$36)&lt;&gt;40,R4&lt;&gt;""),COUNTIF(R6:R36,5),"")</f>
      </c>
      <c r="S44" s="44">
        <f>IF(AND(COUNTBLANK($B$6:$B$36)&lt;&gt;40,S4&lt;&gt;""),COUNTIF(S6:S36,5),"")</f>
      </c>
      <c r="T44" s="44">
        <f>IF(AND(COUNTBLANK($B$6:$B$36)&lt;&gt;40,T4&lt;&gt;""),COUNTIF(T6:T36,5),"")</f>
      </c>
      <c r="U44" s="44">
        <f>IF(AND(COUNTBLANK($B$6:$B$36)&lt;&gt;40,U4&lt;&gt;""),COUNTIF(U6:U36,5),"")</f>
      </c>
      <c r="V44" s="35"/>
      <c r="W44" s="83" t="s">
        <v>47</v>
      </c>
      <c r="X44" s="83"/>
      <c r="Y44" s="83"/>
      <c r="Z44" s="83"/>
      <c r="AA44" s="83"/>
      <c r="AB44" s="83"/>
      <c r="AC44" s="83"/>
      <c r="AD44" s="83"/>
      <c r="AE44" s="35"/>
      <c r="AF44" s="35"/>
      <c r="AG44" s="35"/>
      <c r="AH44" s="86"/>
      <c r="AI44" s="86"/>
      <c r="AJ44" s="82"/>
    </row>
    <row r="45" spans="1:36" ht="7.5" customHeight="1">
      <c r="A45" s="20"/>
      <c r="B45" s="36" t="s">
        <v>28</v>
      </c>
      <c r="C45" s="44">
        <f aca="true" t="shared" si="23" ref="C45:K45">IF(AND(COUNTBLANK($B$6:$B$36)&lt;&gt;40,C4&lt;&gt;""),COUNTIF(C7:C36,4),"")</f>
        <v>0</v>
      </c>
      <c r="D45" s="44">
        <f t="shared" si="23"/>
        <v>1</v>
      </c>
      <c r="E45" s="44">
        <f t="shared" si="23"/>
        <v>2</v>
      </c>
      <c r="F45" s="44">
        <f t="shared" si="23"/>
        <v>2</v>
      </c>
      <c r="G45" s="44">
        <f t="shared" si="23"/>
        <v>2</v>
      </c>
      <c r="H45" s="44">
        <f t="shared" si="23"/>
        <v>0</v>
      </c>
      <c r="I45" s="44">
        <f t="shared" si="23"/>
        <v>0</v>
      </c>
      <c r="J45" s="44">
        <f t="shared" si="23"/>
        <v>0</v>
      </c>
      <c r="K45" s="44">
        <f t="shared" si="23"/>
        <v>2</v>
      </c>
      <c r="L45" s="44"/>
      <c r="M45" s="44"/>
      <c r="N45" s="44">
        <f>IF(AND(COUNTBLANK($B$6:$B$36)&lt;&gt;40,N4&lt;&gt;""),COUNTIF(N7:N36,4),"")</f>
        <v>0</v>
      </c>
      <c r="O45" s="44"/>
      <c r="P45" s="44">
        <f>IF(AND(COUNTBLANK($B$6:$B$36)&lt;&gt;40,O4&lt;&gt;""),COUNTIF(P7:P36,4),"")</f>
        <v>0</v>
      </c>
      <c r="Q45" s="44">
        <f>IF(AND(COUNTBLANK($B$6:$B$36)&lt;&gt;40,Q4&lt;&gt;""),COUNTIF(Q6:Q36,4),"")</f>
      </c>
      <c r="R45" s="44">
        <f>IF(AND(COUNTBLANK($B$6:$B$36)&lt;&gt;40,R4&lt;&gt;""),COUNTIF(R6:R36,4),"")</f>
      </c>
      <c r="S45" s="44">
        <f>IF(AND(COUNTBLANK($B$6:$B$36)&lt;&gt;40,S4&lt;&gt;""),COUNTIF(S6:S36,4),"")</f>
      </c>
      <c r="T45" s="44">
        <f>IF(AND(COUNTBLANK($B$6:$B$36)&lt;&gt;40,T4&lt;&gt;""),COUNTIF(T6:T36,4),"")</f>
      </c>
      <c r="U45" s="44">
        <f>IF(AND(COUNTBLANK($B$6:$B$36)&lt;&gt;40,U4&lt;&gt;""),COUNTIF(U6:U36,4),"")</f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18"/>
      <c r="AI45" s="17"/>
      <c r="AJ45" s="15"/>
    </row>
    <row r="46" spans="1:36" ht="7.5" customHeight="1">
      <c r="A46" s="20"/>
      <c r="B46" s="36" t="s">
        <v>29</v>
      </c>
      <c r="C46" s="45">
        <f aca="true" t="shared" si="24" ref="C46:K46">IF(AND(COUNTBLANK($B$6:$B$36)&lt;&gt;40,C4&lt;&gt;""),COUNTIF(C7:C36,3),"")</f>
        <v>2</v>
      </c>
      <c r="D46" s="45">
        <f t="shared" si="24"/>
        <v>0</v>
      </c>
      <c r="E46" s="45">
        <f t="shared" si="24"/>
        <v>2</v>
      </c>
      <c r="F46" s="45">
        <f t="shared" si="24"/>
        <v>1</v>
      </c>
      <c r="G46" s="45">
        <f t="shared" si="24"/>
        <v>1</v>
      </c>
      <c r="H46" s="45">
        <f t="shared" si="24"/>
        <v>0</v>
      </c>
      <c r="I46" s="45">
        <f t="shared" si="24"/>
        <v>0</v>
      </c>
      <c r="J46" s="45">
        <f t="shared" si="24"/>
        <v>0</v>
      </c>
      <c r="K46" s="45">
        <f t="shared" si="24"/>
        <v>0</v>
      </c>
      <c r="L46" s="45"/>
      <c r="M46" s="45"/>
      <c r="N46" s="45">
        <f>IF(AND(COUNTBLANK($B$6:$B$36)&lt;&gt;40,N4&lt;&gt;""),COUNTIF(N7:N36,3),"")</f>
        <v>0</v>
      </c>
      <c r="O46" s="45"/>
      <c r="P46" s="45">
        <f>IF(AND(COUNTBLANK($B$6:$B$36)&lt;&gt;40,O4&lt;&gt;""),COUNTIF(P7:P36,3),"")</f>
        <v>0</v>
      </c>
      <c r="Q46" s="45">
        <f>IF(AND(COUNTBLANK($B$6:$B$36)&lt;&gt;40,Q4&lt;&gt;""),COUNTIF(Q6:Q36,3),"")</f>
      </c>
      <c r="R46" s="45">
        <f>IF(AND(COUNTBLANK($B$6:$B$36)&lt;&gt;40,R4&lt;&gt;""),COUNTIF(R6:R36,3),"")</f>
      </c>
      <c r="S46" s="45">
        <f>IF(AND(COUNTBLANK($B$6:$B$36)&lt;&gt;40,S4&lt;&gt;""),COUNTIF(S6:S36,3),"")</f>
      </c>
      <c r="T46" s="45">
        <f>IF(AND(COUNTBLANK($B$6:$B$36)&lt;&gt;40,T4&lt;&gt;""),COUNTIF(T6:T36,3),"")</f>
      </c>
      <c r="U46" s="45">
        <f>IF(AND(COUNTBLANK($B$6:$B$36)&lt;&gt;40,U4&lt;&gt;""),COUNTIF(U6:U36,3),"")</f>
      </c>
      <c r="V46" s="35"/>
      <c r="W46" s="35"/>
      <c r="X46" s="35"/>
      <c r="Y46" s="35"/>
      <c r="Z46" s="35"/>
      <c r="AA46" s="79" t="s">
        <v>41</v>
      </c>
      <c r="AB46" s="80"/>
      <c r="AC46" s="80"/>
      <c r="AD46" s="80"/>
      <c r="AE46" s="80"/>
      <c r="AF46" s="80"/>
      <c r="AG46" s="80"/>
      <c r="AH46" s="34"/>
      <c r="AI46" s="33"/>
      <c r="AJ46" s="78" t="s">
        <v>92</v>
      </c>
    </row>
    <row r="47" spans="1:36" ht="7.5" customHeight="1">
      <c r="A47" s="20"/>
      <c r="B47" s="36" t="s">
        <v>30</v>
      </c>
      <c r="C47" s="45">
        <f aca="true" t="shared" si="25" ref="C47:K47">IF(AND(COUNTBLANK($B$6:$B$36)&lt;&gt;40,C4&lt;&gt;""),COUNTIF(C7:C36,2),"")</f>
        <v>0</v>
      </c>
      <c r="D47" s="45">
        <f t="shared" si="25"/>
        <v>0</v>
      </c>
      <c r="E47" s="45">
        <f t="shared" si="25"/>
        <v>0</v>
      </c>
      <c r="F47" s="45">
        <f t="shared" si="25"/>
        <v>0</v>
      </c>
      <c r="G47" s="45">
        <f t="shared" si="25"/>
        <v>0</v>
      </c>
      <c r="H47" s="45">
        <f t="shared" si="25"/>
        <v>0</v>
      </c>
      <c r="I47" s="45">
        <f t="shared" si="25"/>
        <v>0</v>
      </c>
      <c r="J47" s="45">
        <f t="shared" si="25"/>
        <v>0</v>
      </c>
      <c r="K47" s="45">
        <f t="shared" si="25"/>
        <v>0</v>
      </c>
      <c r="L47" s="45"/>
      <c r="M47" s="45"/>
      <c r="N47" s="45">
        <f>IF(AND(COUNTBLANK($B$6:$B$36)&lt;&gt;40,N4&lt;&gt;""),COUNTIF(N7:N36,2),"")</f>
        <v>0</v>
      </c>
      <c r="O47" s="45"/>
      <c r="P47" s="45">
        <f>IF(AND(COUNTBLANK($B$6:$B$36)&lt;&gt;40,O4&lt;&gt;""),COUNTIF(P7:P36,2),"")</f>
        <v>0</v>
      </c>
      <c r="Q47" s="45">
        <f>IF(AND(COUNTBLANK($B$6:$B$36)&lt;&gt;40,Q4&lt;&gt;""),COUNTIF(Q6:Q36,2),"")</f>
      </c>
      <c r="R47" s="45">
        <f>IF(AND(COUNTBLANK($B$6:$B$36)&lt;&gt;40,R4&lt;&gt;""),COUNTIF(R6:R36,2),"")</f>
      </c>
      <c r="S47" s="45">
        <f>IF(AND(COUNTBLANK($B$6:$B$36)&lt;&gt;40,S4&lt;&gt;""),COUNTIF(S6:S36,2),"")</f>
      </c>
      <c r="T47" s="45">
        <f>IF(AND(COUNTBLANK($B$6:$B$36)&lt;&gt;40,T4&lt;&gt;""),COUNTIF(T6:T36,2),"")</f>
      </c>
      <c r="U47" s="45">
        <f>IF(AND(COUNTBLANK($B$6:$B$36)&lt;&gt;40,U4&lt;&gt;""),COUNTIF(U6:U36,2),"")</f>
      </c>
      <c r="V47" s="35"/>
      <c r="W47" s="35"/>
      <c r="X47" s="35"/>
      <c r="Y47" s="35"/>
      <c r="Z47" s="35"/>
      <c r="AA47" s="80"/>
      <c r="AB47" s="80"/>
      <c r="AC47" s="80"/>
      <c r="AD47" s="80"/>
      <c r="AE47" s="80"/>
      <c r="AF47" s="80"/>
      <c r="AG47" s="80"/>
      <c r="AH47" s="79" t="s">
        <v>48</v>
      </c>
      <c r="AI47" s="80"/>
      <c r="AJ47" s="78"/>
    </row>
    <row r="48" spans="1:36" ht="7.5" customHeight="1">
      <c r="A48" s="20"/>
      <c r="B48" s="36" t="s">
        <v>31</v>
      </c>
      <c r="C48" s="45">
        <f aca="true" t="shared" si="26" ref="C48:K48">IF(AND(COUNTBLANK($B$6:$B$36)&lt;&gt;40,C4&lt;&gt;""),COUNTIF(C7:C36,1),"")</f>
        <v>2</v>
      </c>
      <c r="D48" s="45">
        <f t="shared" si="26"/>
        <v>0</v>
      </c>
      <c r="E48" s="45">
        <f t="shared" si="26"/>
        <v>0</v>
      </c>
      <c r="F48" s="45">
        <f t="shared" si="26"/>
        <v>0</v>
      </c>
      <c r="G48" s="45">
        <f t="shared" si="26"/>
        <v>1</v>
      </c>
      <c r="H48" s="45">
        <f t="shared" si="26"/>
        <v>0</v>
      </c>
      <c r="I48" s="45">
        <f t="shared" si="26"/>
        <v>0</v>
      </c>
      <c r="J48" s="45">
        <f t="shared" si="26"/>
        <v>0</v>
      </c>
      <c r="K48" s="45">
        <f t="shared" si="26"/>
        <v>0</v>
      </c>
      <c r="L48" s="45"/>
      <c r="M48" s="45"/>
      <c r="N48" s="45">
        <f>IF(AND(COUNTBLANK($B$6:$B$36)&lt;&gt;40,N4&lt;&gt;""),COUNTIF(N7:N36,1),"")</f>
        <v>0</v>
      </c>
      <c r="O48" s="45"/>
      <c r="P48" s="45">
        <f>IF(AND(COUNTBLANK($B$6:$B$36)&lt;&gt;40,O4&lt;&gt;""),COUNTIF(P7:P36,1),"")</f>
        <v>0</v>
      </c>
      <c r="Q48" s="45">
        <f>IF(AND(COUNTBLANK($B$6:$B$36)&lt;&gt;40,Q4&lt;&gt;""),COUNTIF(Q6:Q36,1),"")</f>
      </c>
      <c r="R48" s="45">
        <f>IF(AND(COUNTBLANK($B$6:$B$36)&lt;&gt;40,R4&lt;&gt;""),COUNTIF(R6:R36,1),"")</f>
      </c>
      <c r="S48" s="45">
        <f>IF(AND(COUNTBLANK($B$6:$B$36)&lt;&gt;40,S4&lt;&gt;""),COUNTIF(S6:S36,1),"")</f>
      </c>
      <c r="T48" s="45">
        <f>IF(AND(COUNTBLANK($B$6:$B$36)&lt;&gt;40,T4&lt;&gt;""),COUNTIF(T6:T36,1),"")</f>
      </c>
      <c r="U48" s="45">
        <f>IF(AND(COUNTBLANK($B$6:$B$36)&lt;&gt;40,U4&lt;&gt;""),COUNTIF(U6:U36,1),"")</f>
      </c>
      <c r="V48" s="35"/>
      <c r="W48" s="35"/>
      <c r="X48" s="35"/>
      <c r="Y48" s="35"/>
      <c r="Z48" s="35"/>
      <c r="AA48" s="79" t="s">
        <v>44</v>
      </c>
      <c r="AB48" s="80"/>
      <c r="AC48" s="80"/>
      <c r="AD48" s="80"/>
      <c r="AE48" s="80"/>
      <c r="AF48" s="80"/>
      <c r="AG48" s="80"/>
      <c r="AH48" s="19"/>
      <c r="AI48" s="19"/>
      <c r="AJ48" s="78" t="s">
        <v>93</v>
      </c>
    </row>
    <row r="49" spans="1:36" ht="7.5" customHeight="1">
      <c r="A49" s="20"/>
      <c r="B49" s="36" t="s">
        <v>32</v>
      </c>
      <c r="C49" s="45">
        <f aca="true" t="shared" si="27" ref="C49:K49">IF(AND(COUNTBLANK($B$6:$B$36)&lt;&gt;40,C4&lt;&gt;""),COUNTIF(C7:C36,0),"")</f>
        <v>0</v>
      </c>
      <c r="D49" s="45">
        <f t="shared" si="27"/>
        <v>0</v>
      </c>
      <c r="E49" s="45">
        <f t="shared" si="27"/>
        <v>0</v>
      </c>
      <c r="F49" s="45">
        <f t="shared" si="27"/>
        <v>0</v>
      </c>
      <c r="G49" s="45">
        <f t="shared" si="27"/>
        <v>0</v>
      </c>
      <c r="H49" s="45">
        <f t="shared" si="27"/>
        <v>0</v>
      </c>
      <c r="I49" s="45">
        <f t="shared" si="27"/>
        <v>0</v>
      </c>
      <c r="J49" s="45">
        <f t="shared" si="27"/>
        <v>0</v>
      </c>
      <c r="K49" s="45">
        <f t="shared" si="27"/>
        <v>0</v>
      </c>
      <c r="L49" s="45"/>
      <c r="M49" s="45"/>
      <c r="N49" s="45">
        <f>IF(AND(COUNTBLANK($B$6:$B$36)&lt;&gt;40,N4&lt;&gt;""),COUNTIF(N7:N36,0),"")</f>
        <v>0</v>
      </c>
      <c r="O49" s="45"/>
      <c r="P49" s="45">
        <f>IF(AND(COUNTBLANK($B$6:$B$36)&lt;&gt;40,O4&lt;&gt;""),COUNTIF(P7:P36,0),"")</f>
        <v>0</v>
      </c>
      <c r="Q49" s="45">
        <f>IF(AND(COUNTBLANK($B$6:$B$36)&lt;&gt;40,Q4&lt;&gt;""),COUNTIF(Q6:Q36,0),"")</f>
      </c>
      <c r="R49" s="45">
        <f>IF(AND(COUNTBLANK($B$6:$B$36)&lt;&gt;40,R4&lt;&gt;""),COUNTIF(R6:R36,0),"")</f>
      </c>
      <c r="S49" s="45">
        <f>IF(AND(COUNTBLANK($B$6:$B$36)&lt;&gt;40,S4&lt;&gt;""),COUNTIF(S6:S36,0),"")</f>
      </c>
      <c r="T49" s="45">
        <f>IF(AND(COUNTBLANK($B$6:$B$36)&lt;&gt;40,T4&lt;&gt;""),COUNTIF(T6:T36,0),"")</f>
      </c>
      <c r="U49" s="45">
        <f>IF(AND(COUNTBLANK($B$6:$B$36)&lt;&gt;40,U4&lt;&gt;""),COUNTIF(U6:U36,0),"")</f>
      </c>
      <c r="V49" s="35"/>
      <c r="W49" s="35"/>
      <c r="X49" s="35"/>
      <c r="Y49" s="35"/>
      <c r="Z49" s="35"/>
      <c r="AA49" s="80"/>
      <c r="AB49" s="80"/>
      <c r="AC49" s="80"/>
      <c r="AD49" s="80"/>
      <c r="AE49" s="80"/>
      <c r="AF49" s="80"/>
      <c r="AG49" s="80"/>
      <c r="AH49" s="79" t="s">
        <v>48</v>
      </c>
      <c r="AI49" s="80"/>
      <c r="AJ49" s="78"/>
    </row>
    <row r="50" spans="1:36" ht="7.5" customHeight="1">
      <c r="A50" s="20"/>
      <c r="B50" s="36" t="s">
        <v>33</v>
      </c>
      <c r="C50" s="46">
        <f aca="true" t="shared" si="28" ref="C50:K50">IF(AND(COUNTBLANK($B$6:$B$36)&lt;&gt;40,C4&lt;&gt;""),COUNTBLANK(C7:C36)-COUNTBLANK($B$6:$B$36),"")+COUNTIF(C7:C36,"н/а")</f>
        <v>0</v>
      </c>
      <c r="D50" s="46">
        <f t="shared" si="28"/>
        <v>0</v>
      </c>
      <c r="E50" s="46">
        <f t="shared" si="28"/>
        <v>0</v>
      </c>
      <c r="F50" s="46">
        <f t="shared" si="28"/>
        <v>0</v>
      </c>
      <c r="G50" s="46">
        <f t="shared" si="28"/>
        <v>0</v>
      </c>
      <c r="H50" s="46">
        <f t="shared" si="28"/>
        <v>0</v>
      </c>
      <c r="I50" s="46">
        <f t="shared" si="28"/>
        <v>0</v>
      </c>
      <c r="J50" s="46">
        <f t="shared" si="28"/>
        <v>0</v>
      </c>
      <c r="K50" s="46">
        <f t="shared" si="28"/>
        <v>0</v>
      </c>
      <c r="L50" s="46"/>
      <c r="M50" s="46"/>
      <c r="N50" s="46">
        <f>IF(AND(COUNTBLANK($B$6:$B$36)&lt;&gt;40,N4&lt;&gt;""),COUNTBLANK(N7:N36)-COUNTBLANK($B$6:$B$36),"")+COUNTIF(N7:N36,"н/а")</f>
        <v>0</v>
      </c>
      <c r="O50" s="46"/>
      <c r="P50" s="46">
        <f>IF(AND(COUNTBLANK($B$6:$B$36)&lt;&gt;40,O4&lt;&gt;""),COUNTBLANK(P7:P36)-COUNTBLANK($B$6:$B$36),"")+COUNTIF(P7:P36,"н/а")</f>
        <v>29</v>
      </c>
      <c r="Q50" s="46" t="e">
        <f>IF(AND(COUNTBLANK($B$6:$B$36)&lt;&gt;40,Q4&lt;&gt;""),COUNTBLANK(Q6:Q36)-COUNTBLANK($B$6:$B$36),"")+COUNTIF(Q6:Q35,"н/а")</f>
        <v>#VALUE!</v>
      </c>
      <c r="R50" s="46" t="e">
        <f>IF(AND(COUNTBLANK($B$6:$B$36)&lt;&gt;40,R4&lt;&gt;""),COUNTBLANK(R6:R36)-COUNTBLANK($B$6:$B$36),"")+COUNTIF(R6:R35,"н/а")</f>
        <v>#VALUE!</v>
      </c>
      <c r="S50" s="46" t="e">
        <f>IF(AND(COUNTBLANK($B$6:$B$36)&lt;&gt;40,S4&lt;&gt;""),COUNTBLANK(S6:S36)-COUNTBLANK($B$6:$B$36),"")+COUNTIF(S6:S35,"н/а")</f>
        <v>#VALUE!</v>
      </c>
      <c r="T50" s="46" t="e">
        <f>IF(AND(COUNTBLANK($B$6:$B$36)&lt;&gt;40,T4&lt;&gt;""),COUNTBLANK(T6:T36)-COUNTBLANK($B$6:$B$36),"")+COUNTIF(T6:T35,"н/а")</f>
        <v>#VALUE!</v>
      </c>
      <c r="U50" s="46" t="e">
        <f>IF(AND(COUNTBLANK($B$6:$B$36)&lt;&gt;40,U4&lt;&gt;""),COUNTBLANK(U6:U36)-COUNTBLANK($B$6:$B$36),"")+COUNTIF(U6:U35,"н/а")</f>
        <v>#VALUE!</v>
      </c>
      <c r="V50" s="35"/>
      <c r="W50" s="35"/>
      <c r="X50" s="35"/>
      <c r="Y50" s="35"/>
      <c r="Z50" s="35"/>
      <c r="AA50" s="35"/>
      <c r="AB50" s="35"/>
      <c r="AC50" s="35"/>
      <c r="AD50" s="35">
        <f>IF(AND(COUNTBLANK($B$6:$B$36)&lt;&gt;40,AD4&lt;&gt;""),COUNTBLANK(AD6:AD36)-COUNTBLANK($B$6:$B$36),"")</f>
      </c>
      <c r="AE50" s="35">
        <f>IF(AND(COUNTBLANK($B$6:$B$36)&lt;&gt;40,AE4&lt;&gt;""),COUNTBLANK(AE6:AE36)-COUNTBLANK($B$6:$B$36),"")</f>
      </c>
      <c r="AF50" s="35">
        <f>IF(AND(COUNTBLANK($B$6:$B$36)&lt;&gt;40,AF4&lt;&gt;""),COUNTBLANK(AF6:AF36)-COUNTBLANK($B$6:$B$36),"")</f>
      </c>
      <c r="AG50" s="35">
        <f>IF(AND(COUNTBLANK($B$6:$B$36)&lt;&gt;40,AG4&lt;&gt;""),COUNTBLANK(AG6:AG36)-COUNTBLANK($B$6:$B$36),"")</f>
      </c>
      <c r="AH50" s="19"/>
      <c r="AI50" s="19"/>
      <c r="AJ50" s="18"/>
    </row>
    <row r="51" spans="2:36" ht="12.7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19"/>
      <c r="AI51" s="19"/>
      <c r="AJ51" s="18"/>
    </row>
    <row r="52" spans="2:36" ht="12.75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19"/>
      <c r="AI52" s="19"/>
      <c r="AJ52" s="18"/>
    </row>
    <row r="53" spans="2:36" ht="12.75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19"/>
      <c r="AI53" s="19"/>
      <c r="AJ53" s="18"/>
    </row>
    <row r="55" ht="12.75">
      <c r="AI55" s="41" t="s">
        <v>50</v>
      </c>
    </row>
    <row r="56" ht="12.75">
      <c r="AI56" s="43">
        <v>60</v>
      </c>
    </row>
    <row r="58" spans="30:35" ht="12.75">
      <c r="AD58" s="41" t="s">
        <v>49</v>
      </c>
      <c r="AI58" s="43">
        <f>A35</f>
        <v>30</v>
      </c>
    </row>
    <row r="59" ht="12.75">
      <c r="AD59" s="41" t="s">
        <v>13</v>
      </c>
    </row>
    <row r="61" spans="30:35" ht="12.75">
      <c r="AD61" s="41" t="s">
        <v>54</v>
      </c>
      <c r="AI61">
        <v>3</v>
      </c>
    </row>
    <row r="62" ht="12.75">
      <c r="AD62" s="42" t="s">
        <v>13</v>
      </c>
    </row>
    <row r="65" spans="30:35" ht="12.75">
      <c r="AD65" s="41" t="s">
        <v>54</v>
      </c>
      <c r="AI65">
        <v>3</v>
      </c>
    </row>
    <row r="66" ht="12.75">
      <c r="AD66" s="42" t="s">
        <v>13</v>
      </c>
    </row>
  </sheetData>
  <sheetProtection/>
  <mergeCells count="27">
    <mergeCell ref="A37:B37"/>
    <mergeCell ref="C37:AJ37"/>
    <mergeCell ref="AJ3:AJ5"/>
    <mergeCell ref="AH4:AI4"/>
    <mergeCell ref="AA40:AD40"/>
    <mergeCell ref="W40:Y40"/>
    <mergeCell ref="AJ39:AJ40"/>
    <mergeCell ref="AH39:AI40"/>
    <mergeCell ref="B1:AJ1"/>
    <mergeCell ref="A3:A5"/>
    <mergeCell ref="C3:U3"/>
    <mergeCell ref="V3:AG3"/>
    <mergeCell ref="AH3:AI3"/>
    <mergeCell ref="V4:AG4"/>
    <mergeCell ref="B3:B5"/>
    <mergeCell ref="AJ43:AJ44"/>
    <mergeCell ref="W42:AD42"/>
    <mergeCell ref="W44:AD44"/>
    <mergeCell ref="AJ41:AJ42"/>
    <mergeCell ref="AH41:AI42"/>
    <mergeCell ref="AH43:AI44"/>
    <mergeCell ref="AJ46:AJ47"/>
    <mergeCell ref="AA48:AG49"/>
    <mergeCell ref="AJ48:AJ49"/>
    <mergeCell ref="AH47:AI47"/>
    <mergeCell ref="AH49:AI49"/>
    <mergeCell ref="AA46:AG47"/>
  </mergeCells>
  <conditionalFormatting sqref="AI6:AI35">
    <cfRule type="cellIs" priority="14" dxfId="4" operator="greaterThan">
      <formula>0</formula>
    </cfRule>
  </conditionalFormatting>
  <conditionalFormatting sqref="AI6:AI35">
    <cfRule type="cellIs" priority="11" dxfId="5" operator="greaterThan">
      <formula>0</formula>
    </cfRule>
    <cfRule type="cellIs" priority="12" dxfId="5" operator="greaterThan">
      <formula>0</formula>
    </cfRule>
    <cfRule type="cellIs" priority="13" dxfId="5" operator="greaterThan">
      <formula>0</formula>
    </cfRule>
  </conditionalFormatting>
  <conditionalFormatting sqref="AJ6:AJ35">
    <cfRule type="dataBar" priority="403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{61976f16-779d-4ac0-8615-e2fa81577a2b}</x14:id>
        </ext>
      </extLst>
    </cfRule>
  </conditionalFormatting>
  <conditionalFormatting sqref="AJ6:AJ35">
    <cfRule type="dataBar" priority="404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{e7496cc7-cb83-4153-913b-9ca6c0e4e2c7}</x14:id>
        </ext>
      </extLst>
    </cfRule>
  </conditionalFormatting>
  <conditionalFormatting sqref="AH6:AH35">
    <cfRule type="dataBar" priority="405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{843baa62-95d6-49bf-b04a-9df412d8fcff}</x14:id>
        </ext>
      </extLst>
    </cfRule>
  </conditionalFormatting>
  <conditionalFormatting sqref="AI6:AI35">
    <cfRule type="dataBar" priority="406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{bb33eaba-2d93-49b7-b5ca-8abfd0973fb5}</x14:id>
        </ext>
      </extLst>
    </cfRule>
  </conditionalFormatting>
  <printOptions/>
  <pageMargins left="0.3993055555555556" right="0.009259259259259259" top="0.1968503937007874" bottom="0.1968503937007874" header="0.11811023622047245" footer="0.11811023622047245"/>
  <pageSetup horizontalDpi="300" verticalDpi="300" orientation="landscape" paperSize="9" r:id="rId1"/>
  <ignoredErrors>
    <ignoredError sqref="C38:C50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976f16-779d-4ac0-8615-e2fa81577a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AJ6:AJ35</xm:sqref>
        </x14:conditionalFormatting>
        <x14:conditionalFormatting xmlns:xm="http://schemas.microsoft.com/office/excel/2006/main">
          <x14:cfRule type="dataBar" id="{e7496cc7-cb83-4153-913b-9ca6c0e4e2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AJ6:AJ35</xm:sqref>
        </x14:conditionalFormatting>
        <x14:conditionalFormatting xmlns:xm="http://schemas.microsoft.com/office/excel/2006/main">
          <x14:cfRule type="dataBar" id="{843baa62-95d6-49bf-b04a-9df412d8fc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AH6:AH35</xm:sqref>
        </x14:conditionalFormatting>
        <x14:conditionalFormatting xmlns:xm="http://schemas.microsoft.com/office/excel/2006/main">
          <x14:cfRule type="dataBar" id="{bb33eaba-2d93-49b7-b5ca-8abfd0973f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AI6:AI35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06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ht="0.75" customHeight="1"/>
    <row r="3" spans="1:17" ht="18" customHeight="1">
      <c r="A3" s="108" t="s">
        <v>55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9.5" customHeight="1">
      <c r="A4" s="115" t="s">
        <v>12</v>
      </c>
      <c r="B4" s="110" t="s">
        <v>37</v>
      </c>
      <c r="C4" s="110" t="s">
        <v>43</v>
      </c>
      <c r="D4" s="113" t="s">
        <v>13</v>
      </c>
      <c r="E4" s="119"/>
      <c r="F4" s="119"/>
      <c r="G4" s="119"/>
      <c r="H4" s="119"/>
      <c r="I4" s="119"/>
      <c r="J4" s="119"/>
      <c r="K4" s="114"/>
      <c r="L4" s="110" t="s">
        <v>18</v>
      </c>
      <c r="M4" s="110" t="s">
        <v>19</v>
      </c>
      <c r="N4" s="113" t="s">
        <v>38</v>
      </c>
      <c r="O4" s="114"/>
      <c r="P4" s="110" t="s">
        <v>20</v>
      </c>
      <c r="Q4" s="110" t="s">
        <v>17</v>
      </c>
    </row>
    <row r="5" spans="1:17" ht="15" customHeight="1">
      <c r="A5" s="116"/>
      <c r="B5" s="111"/>
      <c r="C5" s="111"/>
      <c r="D5" s="113" t="s">
        <v>34</v>
      </c>
      <c r="E5" s="114"/>
      <c r="F5" s="113" t="s">
        <v>56</v>
      </c>
      <c r="G5" s="114"/>
      <c r="H5" s="113" t="s">
        <v>57</v>
      </c>
      <c r="I5" s="114"/>
      <c r="J5" s="113" t="s">
        <v>35</v>
      </c>
      <c r="K5" s="114"/>
      <c r="L5" s="111"/>
      <c r="M5" s="111"/>
      <c r="N5" s="110" t="s">
        <v>16</v>
      </c>
      <c r="O5" s="110" t="s">
        <v>40</v>
      </c>
      <c r="P5" s="111"/>
      <c r="Q5" s="111"/>
    </row>
    <row r="6" spans="1:17" ht="27" customHeight="1">
      <c r="A6" s="117"/>
      <c r="B6" s="112"/>
      <c r="C6" s="112"/>
      <c r="D6" s="22" t="s">
        <v>14</v>
      </c>
      <c r="E6" s="22" t="s">
        <v>15</v>
      </c>
      <c r="F6" s="22" t="s">
        <v>14</v>
      </c>
      <c r="G6" s="22" t="s">
        <v>15</v>
      </c>
      <c r="H6" s="22" t="s">
        <v>14</v>
      </c>
      <c r="I6" s="22" t="s">
        <v>15</v>
      </c>
      <c r="J6" s="22" t="s">
        <v>14</v>
      </c>
      <c r="K6" s="22" t="s">
        <v>15</v>
      </c>
      <c r="L6" s="112"/>
      <c r="M6" s="112"/>
      <c r="N6" s="112"/>
      <c r="O6" s="112"/>
      <c r="P6" s="112"/>
      <c r="Q6" s="112"/>
    </row>
    <row r="7" spans="1:17" ht="15" customHeight="1">
      <c r="A7" s="47" t="s">
        <v>61</v>
      </c>
      <c r="B7" s="23">
        <f>'МП-21'!AI58</f>
        <v>30</v>
      </c>
      <c r="C7" s="23">
        <f>'МП-21'!AI58</f>
        <v>30</v>
      </c>
      <c r="D7" s="23" t="e">
        <f>DCOUNTA('МП-21'!B5:AG36,'МП-21'!B3,'Ввод данных2'!D4:L5)</f>
        <v>#VALUE!</v>
      </c>
      <c r="E7" s="24" t="e">
        <f>D7/B7</f>
        <v>#VALUE!</v>
      </c>
      <c r="F7" s="23" t="e">
        <f>DCOUNTA('МП-21'!B5:AG36,'МП-21'!B3,'Ввод данных2'!F4:L5)-D7</f>
        <v>#VALUE!</v>
      </c>
      <c r="G7" s="24" t="e">
        <f>F7/B7</f>
        <v>#VALUE!</v>
      </c>
      <c r="H7" s="23" t="e">
        <f>DCOUNTA('МП-21'!B5:AG36,'МП-21'!B3,'Ввод данных2'!I4:L5)-D7-F7</f>
        <v>#VALUE!</v>
      </c>
      <c r="I7" s="24" t="e">
        <f>H7/B7</f>
        <v>#VALUE!</v>
      </c>
      <c r="J7" s="23" t="e">
        <f>B7-H7-F7-D7</f>
        <v>#VALUE!</v>
      </c>
      <c r="K7" s="24" t="e">
        <f>J7/B7</f>
        <v>#VALUE!</v>
      </c>
      <c r="L7" s="24">
        <f>'МП-21'!AJ39</f>
        <v>0.9</v>
      </c>
      <c r="M7" s="24">
        <f>((B7-'МП-21'!AI65)/B7)*100%</f>
        <v>0.9</v>
      </c>
      <c r="N7" s="23">
        <f>('МП-21'!AH36)</f>
        <v>3239</v>
      </c>
      <c r="O7" s="23">
        <f>('МП-21'!AI36)</f>
        <v>12</v>
      </c>
      <c r="P7" s="24">
        <f>'МП-21'!AJ41</f>
        <v>0.7000925925925926</v>
      </c>
      <c r="Q7" s="30">
        <f>'МП-21'!AJ43</f>
        <v>0.4</v>
      </c>
    </row>
    <row r="8" spans="1:17" ht="15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>
      <c r="A9" s="26" t="s">
        <v>39</v>
      </c>
      <c r="B9" s="27">
        <f>SUM(B7:B8)</f>
        <v>30</v>
      </c>
      <c r="C9" s="23">
        <f>SUM(C7:C8)</f>
        <v>30</v>
      </c>
      <c r="D9" s="27" t="e">
        <f>SUM(D7:D8)</f>
        <v>#VALUE!</v>
      </c>
      <c r="E9" s="24" t="e">
        <f>AVERAGE(E7:E8)</f>
        <v>#VALUE!</v>
      </c>
      <c r="F9" s="28" t="e">
        <f>SUM(F7:F8)</f>
        <v>#VALUE!</v>
      </c>
      <c r="G9" s="24" t="e">
        <f>AVERAGE(G7:G8)</f>
        <v>#VALUE!</v>
      </c>
      <c r="H9" s="27" t="e">
        <f>SUM(H7:H8)</f>
        <v>#VALUE!</v>
      </c>
      <c r="I9" s="24" t="e">
        <f>AVERAGE(I7:I8)</f>
        <v>#VALUE!</v>
      </c>
      <c r="J9" s="27" t="e">
        <f>SUM(J7:J8)</f>
        <v>#VALUE!</v>
      </c>
      <c r="K9" s="24" t="e">
        <f>AVERAGE(K7:K8)</f>
        <v>#VALUE!</v>
      </c>
      <c r="L9" s="24">
        <f>AVERAGE(L7:L8)</f>
        <v>0.9</v>
      </c>
      <c r="M9" s="24">
        <f>AVERAGE(M7:M8)</f>
        <v>0.9</v>
      </c>
      <c r="N9" s="29">
        <f>SUM(N7:N8)</f>
        <v>3239</v>
      </c>
      <c r="O9" s="27">
        <f>SUM(O7:O8)</f>
        <v>12</v>
      </c>
      <c r="P9" s="24">
        <f>AVERAGE(P7:P8)</f>
        <v>0.7000925925925926</v>
      </c>
      <c r="Q9" s="31">
        <f>AVERAGE(Q7:Q8)</f>
        <v>0.4</v>
      </c>
    </row>
    <row r="10" spans="1:17" ht="15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1" customHeight="1">
      <c r="A14" s="118" t="s">
        <v>59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20" t="s">
        <v>58</v>
      </c>
      <c r="N14" s="120"/>
      <c r="O14" s="120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9">
    <mergeCell ref="A14:L14"/>
    <mergeCell ref="P4:P6"/>
    <mergeCell ref="Q4:Q6"/>
    <mergeCell ref="D4:K4"/>
    <mergeCell ref="D5:E5"/>
    <mergeCell ref="F5:G5"/>
    <mergeCell ref="H5:I5"/>
    <mergeCell ref="J5:K5"/>
    <mergeCell ref="M14:O14"/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21" t="s">
        <v>11</v>
      </c>
      <c r="C5" s="122"/>
      <c r="D5" s="122"/>
      <c r="E5" s="7"/>
    </row>
    <row r="6" ht="13.5" thickBot="1"/>
    <row r="7" spans="2:6" ht="44.25" customHeight="1">
      <c r="B7" s="1" t="s">
        <v>4</v>
      </c>
      <c r="C7" s="2" t="s">
        <v>5</v>
      </c>
      <c r="D7" s="2" t="s">
        <v>6</v>
      </c>
      <c r="E7" s="2" t="s">
        <v>7</v>
      </c>
      <c r="F7" s="3" t="s">
        <v>8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2024-04-04T09:06:32Z</cp:lastPrinted>
  <dcterms:created xsi:type="dcterms:W3CDTF">2001-07-28T00:43:23Z</dcterms:created>
  <dcterms:modified xsi:type="dcterms:W3CDTF">2024-04-04T12:21:56Z</dcterms:modified>
  <cp:category/>
  <cp:version/>
  <cp:contentType/>
  <cp:contentStatus/>
</cp:coreProperties>
</file>