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АТП-21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<sst xmlns="http://schemas.openxmlformats.org/spreadsheetml/2006/main" count="129" uniqueCount="112">
  <si>
    <t>Учебные предметы</t>
  </si>
  <si>
    <t>Успеваемость по предметам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</si>
  <si>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</si>
  <si>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</si>
  <si>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</si>
  <si>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</si>
  <si>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</si>
  <si>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</si>
  <si>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</si>
  <si>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</si>
  <si>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</si>
  <si>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</si>
  <si>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</si>
  <si>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</si>
  <si>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</si>
  <si>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</si>
  <si>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</si>
  <si>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</si>
  <si>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</si>
  <si>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</si>
  <si>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</si>
  <si>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</si>
  <si>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</si>
  <si>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</si>
  <si>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</si>
  <si>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</si>
  <si>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</si>
  <si>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</si>
  <si>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</si>
  <si>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</si>
  <si>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</si>
  <si>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</si>
  <si>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</si>
  <si>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</si>
  <si>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</si>
  <si>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</si>
  <si>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</si>
  <si>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</si>
  <si>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</si>
  <si>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</si>
  <si>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</si>
  <si>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</si>
  <si>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</si>
  <si>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</si>
  <si>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</si>
  <si>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</si>
  <si>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</si>
  <si>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</si>
  <si>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</si>
  <si>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</si>
  <si>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</si>
  <si>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</si>
  <si>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</si>
  <si>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</si>
  <si>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</si>
  <si>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</si>
  <si>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</si>
  <si>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</si>
  <si>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</si>
  <si>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АТП-11</t>
  </si>
  <si>
    <t>О.Д.Бодиловская</t>
  </si>
  <si>
    <t xml:space="preserve">Зав. отделением             __________________________                             </t>
  </si>
  <si>
    <t xml:space="preserve">                                 Итоговый отчёт результатов учебной деятельности  за 1 семестр 2021-2022 года, группы АТП-11</t>
  </si>
  <si>
    <t>Акулич Яна Михайловна</t>
  </si>
  <si>
    <t>Бачко Анна Алексеевна</t>
  </si>
  <si>
    <t>Браим Вероника Витальевна</t>
  </si>
  <si>
    <t>Галушкина Анастасия Игоревна</t>
  </si>
  <si>
    <t>Демидов Степан Владимирович</t>
  </si>
  <si>
    <t>Долголевец Виктория Евгеньевна</t>
  </si>
  <si>
    <t>Дудич Дарья Эдуардовна</t>
  </si>
  <si>
    <t>Ермоленко Ангелина Васильевна</t>
  </si>
  <si>
    <t>Касперович Андрей Алексеевич</t>
  </si>
  <si>
    <t>Кислицкая Елизавета Александровна</t>
  </si>
  <si>
    <t>Коваленко Кира Викторовна</t>
  </si>
  <si>
    <t>Кривошей Игорь Сергеевич</t>
  </si>
  <si>
    <t>Маевская Дарья Николаевна</t>
  </si>
  <si>
    <t>Мишаков Дмитрий Валерьевич</t>
  </si>
  <si>
    <t>Петренко Анатолий Васильевич</t>
  </si>
  <si>
    <t>Петролай Анна Юрьевна</t>
  </si>
  <si>
    <t>Пинчук Егор Владимирович</t>
  </si>
  <si>
    <t>Роговой Вадим Сергеевич</t>
  </si>
  <si>
    <t>Скидан Татьяна Евгеньевна</t>
  </si>
  <si>
    <t>Сорокин Владислав Дмитриевич</t>
  </si>
  <si>
    <t>Сугак Кирилл Дмитриевич</t>
  </si>
  <si>
    <t>Терентьева Варвара Александровна</t>
  </si>
  <si>
    <t>Тимофеева Ольга Сергеевна</t>
  </si>
  <si>
    <t>Федорович Валерия Геннадьевна</t>
  </si>
  <si>
    <t>Хритоненко Мария Игоревна</t>
  </si>
  <si>
    <t>Цыганкова Виктория Андреевна</t>
  </si>
  <si>
    <t>Чебан Ксения Эдуардовна</t>
  </si>
  <si>
    <t>Шейнюк Никита Владимирович</t>
  </si>
  <si>
    <t>Ширай Владислав Владимирович</t>
  </si>
  <si>
    <t>Шрамук Ксения Валерьевна</t>
  </si>
  <si>
    <t>Ястремская Елизавета Григорьевна</t>
  </si>
  <si>
    <t>иностранный язык</t>
  </si>
  <si>
    <t>физическая культура и здоровье</t>
  </si>
  <si>
    <t>ботаника</t>
  </si>
  <si>
    <t>геодезия</t>
  </si>
  <si>
    <t>технология лесовыращивания</t>
  </si>
  <si>
    <t>защита и охрана леса</t>
  </si>
  <si>
    <t>механизация лесного хоз-ва</t>
  </si>
  <si>
    <t xml:space="preserve">  Г.Н.Кулай</t>
  </si>
  <si>
    <t xml:space="preserve"> С.А.Савицкий</t>
  </si>
  <si>
    <t>пропущено учебных часов с 01.09 по 31.10.2023</t>
  </si>
  <si>
    <t>осв</t>
  </si>
  <si>
    <t>зач</t>
  </si>
  <si>
    <t>н/а</t>
  </si>
  <si>
    <t>Отчёт результатов учебной деятельности обучающихся за промежуточную аттестацию на 01.04.2024 года, группы ЛХ-21</t>
  </si>
  <si>
    <t>основы права</t>
  </si>
  <si>
    <t>основы топогр.черчения</t>
  </si>
  <si>
    <t>озеленение насел пунктов</t>
  </si>
  <si>
    <t>лесоводоство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</si>
</sst>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5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i/>
      <sz val="7"/>
      <name val="ISOCPEU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7"/>
      <color theme="0"/>
      <name val="Verdana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2" fontId="19" fillId="0" borderId="24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>
      <alignment horizontal="left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5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183" fontId="11" fillId="0" borderId="19" xfId="0" applyNumberFormat="1" applyFont="1" applyBorder="1" applyAlignment="1" applyProtection="1">
      <alignment horizontal="center"/>
      <protection/>
    </xf>
    <xf numFmtId="183" fontId="8" fillId="0" borderId="19" xfId="0" applyNumberFormat="1" applyFont="1" applyBorder="1" applyAlignment="1" applyProtection="1">
      <alignment horizontal="center"/>
      <protection/>
    </xf>
    <xf numFmtId="0" fontId="62" fillId="31" borderId="17" xfId="0" applyFont="1" applyFill="1" applyBorder="1" applyAlignment="1">
      <alignment horizontal="center"/>
    </xf>
    <xf numFmtId="0" fontId="63" fillId="0" borderId="19" xfId="0" applyFont="1" applyFill="1" applyBorder="1" applyAlignment="1" applyProtection="1">
      <alignment horizontal="center"/>
      <protection locked="0"/>
    </xf>
    <xf numFmtId="0" fontId="22" fillId="36" borderId="19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/>
    </xf>
    <xf numFmtId="0" fontId="10" fillId="0" borderId="19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>
      <alignment vertical="center" wrapText="1"/>
    </xf>
    <xf numFmtId="0" fontId="14" fillId="0" borderId="18" xfId="0" applyFont="1" applyFill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0" fillId="37" borderId="33" xfId="0" applyFill="1" applyBorder="1" applyAlignment="1">
      <alignment horizontal="center"/>
    </xf>
    <xf numFmtId="0" fontId="0" fillId="37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ill>
        <patternFill>
          <bgColor theme="9" tint="0.5999600291252136"/>
        </patternFill>
      </fill>
    </dxf>
    <dxf>
      <font>
        <b/>
        <i val="0"/>
        <color auto="1"/>
      </font>
      <fill>
        <patternFill>
          <bgColor rgb="FF0070C0"/>
        </patternFill>
      </fill>
      <border/>
    </dxf>
    <dxf>
      <font>
        <b/>
        <i val="0"/>
        <color theme="1"/>
      </font>
      <fill>
        <patternFill>
          <bgColor rgb="FF007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Layout" zoomScale="115" zoomScaleNormal="125" zoomScalePageLayoutView="115" workbookViewId="0" topLeftCell="A1">
      <selection activeCell="AE55" sqref="AE55"/>
    </sheetView>
  </sheetViews>
  <sheetFormatPr defaultColWidth="9.00390625" defaultRowHeight="12.75"/>
  <cols>
    <col min="1" max="1" width="2.375" style="0" customWidth="1"/>
    <col min="2" max="2" width="25.25390625" style="0" customWidth="1"/>
    <col min="3" max="4" width="3.375" style="0" customWidth="1"/>
    <col min="5" max="5" width="4.125" style="0" customWidth="1"/>
    <col min="6" max="9" width="3.375" style="0" customWidth="1"/>
    <col min="10" max="11" width="4.125" style="0" customWidth="1"/>
    <col min="12" max="12" width="4.00390625" style="0" customWidth="1"/>
    <col min="13" max="13" width="3.625" style="0" customWidth="1"/>
    <col min="14" max="16" width="3.375" style="0" hidden="1" customWidth="1"/>
    <col min="17" max="17" width="1.12109375" style="0" hidden="1" customWidth="1"/>
    <col min="18" max="18" width="5.00390625" style="0" customWidth="1"/>
    <col min="19" max="23" width="3.375" style="0" customWidth="1"/>
    <col min="24" max="25" width="2.875" style="0" customWidth="1"/>
    <col min="26" max="29" width="3.375" style="0" customWidth="1"/>
    <col min="30" max="30" width="4.75390625" style="0" customWidth="1"/>
    <col min="31" max="31" width="5.125" style="0" customWidth="1"/>
    <col min="32" max="32" width="15.00390625" style="0" customWidth="1"/>
  </cols>
  <sheetData>
    <row r="1" spans="2:32" ht="12" customHeight="1">
      <c r="B1" s="82" t="s">
        <v>107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ht="6.75" customHeight="1" hidden="1"/>
    <row r="3" spans="1:32" ht="9" customHeight="1">
      <c r="A3" s="84" t="s">
        <v>52</v>
      </c>
      <c r="B3" s="73" t="s">
        <v>37</v>
      </c>
      <c r="C3" s="86" t="s"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 t="s">
        <v>2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8" t="s">
        <v>10</v>
      </c>
      <c r="AE3" s="88"/>
      <c r="AF3" s="73" t="s">
        <v>22</v>
      </c>
    </row>
    <row r="4" spans="1:32" ht="61.5" customHeight="1">
      <c r="A4" s="84"/>
      <c r="B4" s="74"/>
      <c r="C4" s="55" t="s">
        <v>94</v>
      </c>
      <c r="D4" s="55" t="s">
        <v>95</v>
      </c>
      <c r="E4" s="55" t="s">
        <v>96</v>
      </c>
      <c r="F4" s="55" t="s">
        <v>108</v>
      </c>
      <c r="G4" s="55" t="s">
        <v>109</v>
      </c>
      <c r="H4" s="55" t="s">
        <v>97</v>
      </c>
      <c r="I4" s="55" t="s">
        <v>110</v>
      </c>
      <c r="J4" s="56" t="s">
        <v>111</v>
      </c>
      <c r="K4" s="55" t="s">
        <v>98</v>
      </c>
      <c r="L4" s="55" t="s">
        <v>99</v>
      </c>
      <c r="M4" s="55" t="s">
        <v>100</v>
      </c>
      <c r="N4" s="55"/>
      <c r="O4" s="55"/>
      <c r="P4" s="56"/>
      <c r="Q4" s="55"/>
      <c r="R4" s="89" t="s">
        <v>4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76" t="s">
        <v>103</v>
      </c>
      <c r="AE4" s="77"/>
      <c r="AF4" s="74"/>
    </row>
    <row r="5" spans="1:32" ht="14.25" customHeight="1">
      <c r="A5" s="85"/>
      <c r="B5" s="75"/>
      <c r="C5" s="91" t="s">
        <v>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21" t="s">
        <v>53</v>
      </c>
      <c r="S5" s="16">
        <v>10</v>
      </c>
      <c r="T5" s="16">
        <v>9</v>
      </c>
      <c r="U5" s="16">
        <v>8</v>
      </c>
      <c r="V5" s="16">
        <v>7</v>
      </c>
      <c r="W5" s="16">
        <v>6</v>
      </c>
      <c r="X5" s="16">
        <v>5</v>
      </c>
      <c r="Y5" s="16">
        <v>4</v>
      </c>
      <c r="Z5" s="16">
        <v>3</v>
      </c>
      <c r="AA5" s="16">
        <v>2</v>
      </c>
      <c r="AB5" s="16">
        <v>1</v>
      </c>
      <c r="AC5" s="16">
        <v>0</v>
      </c>
      <c r="AD5" s="50" t="s">
        <v>3</v>
      </c>
      <c r="AE5" s="50" t="s">
        <v>54</v>
      </c>
      <c r="AF5" s="75"/>
    </row>
    <row r="6" spans="1:34" ht="11.25" customHeight="1">
      <c r="A6" s="57">
        <v>1</v>
      </c>
      <c r="B6" s="67" t="s">
        <v>63</v>
      </c>
      <c r="C6" s="69">
        <v>10</v>
      </c>
      <c r="D6" s="69">
        <v>7</v>
      </c>
      <c r="E6" s="69">
        <v>9</v>
      </c>
      <c r="F6" s="69">
        <v>9</v>
      </c>
      <c r="G6" s="69">
        <v>8</v>
      </c>
      <c r="H6" s="69">
        <v>7</v>
      </c>
      <c r="I6" s="69">
        <v>7</v>
      </c>
      <c r="J6" s="69">
        <v>8</v>
      </c>
      <c r="K6" s="69">
        <v>6</v>
      </c>
      <c r="L6" s="39">
        <v>6</v>
      </c>
      <c r="M6" s="39">
        <v>7</v>
      </c>
      <c r="N6" s="39"/>
      <c r="O6" s="39"/>
      <c r="P6" s="39"/>
      <c r="Q6" s="39"/>
      <c r="R6" s="13">
        <f aca="true" t="shared" si="0" ref="R6:R36">COUNT(C6:Q6)</f>
        <v>11</v>
      </c>
      <c r="S6" s="13">
        <f aca="true" t="shared" si="1" ref="S6:S36">IF($R6&lt;&gt;"",COUNTIF($C6:$Q6,10),"")</f>
        <v>1</v>
      </c>
      <c r="T6" s="13">
        <f aca="true" t="shared" si="2" ref="T6:T36">IF($R6&lt;&gt;"",COUNTIF($C6:$Q6,9),"")</f>
        <v>2</v>
      </c>
      <c r="U6" s="13">
        <f aca="true" t="shared" si="3" ref="U6:U36">IF($R6&lt;&gt;"",COUNTIF($C6:$Q6,8),"")</f>
        <v>2</v>
      </c>
      <c r="V6" s="13">
        <f aca="true" t="shared" si="4" ref="V6:V36">IF($R6&lt;&gt;"",COUNTIF($C6:$Q6,7),"")</f>
        <v>4</v>
      </c>
      <c r="W6" s="13">
        <f aca="true" t="shared" si="5" ref="W6:W36">IF($R6&lt;&gt;"",COUNTIF($C6:$Q6,6),"")</f>
        <v>2</v>
      </c>
      <c r="X6" s="13">
        <f aca="true" t="shared" si="6" ref="X6:X36">IF($R6&lt;&gt;"",COUNTIF($C6:$Q6,5),"")</f>
        <v>0</v>
      </c>
      <c r="Y6" s="13">
        <f aca="true" t="shared" si="7" ref="Y6:Y36">IF($R6&lt;&gt;"",COUNTIF($C6:$Q6,4),"")</f>
        <v>0</v>
      </c>
      <c r="Z6" s="13">
        <f aca="true" t="shared" si="8" ref="Z6:Z36">IF($R6&lt;&gt;"",COUNTIF($C6:$Q6,3),"")</f>
        <v>0</v>
      </c>
      <c r="AA6" s="13">
        <f aca="true" t="shared" si="9" ref="AA6:AA36">IF($R6&lt;&gt;"",COUNTIF($C6:$Q6,2),"")</f>
        <v>0</v>
      </c>
      <c r="AB6" s="13">
        <f aca="true" t="shared" si="10" ref="AB6:AB36">IF($R6&lt;&gt;"",COUNTIF($C6:$Q6,1),"")</f>
        <v>0</v>
      </c>
      <c r="AC6" s="49">
        <f aca="true" t="shared" si="11" ref="AC6:AC36">IF($R6&lt;&gt;"",COUNTIF($C6:$Q6,0),"")</f>
        <v>0</v>
      </c>
      <c r="AD6" s="61">
        <v>27</v>
      </c>
      <c r="AE6" s="61">
        <v>0</v>
      </c>
      <c r="AF6" s="59">
        <f aca="true" t="shared" si="12" ref="AF6:AF36">AVERAGE(C6:Q6)</f>
        <v>7.636363636363637</v>
      </c>
      <c r="AG6">
        <f>SUM(AA6:AC6)</f>
        <v>0</v>
      </c>
      <c r="AH6">
        <f>SUM(Z6:AC6)</f>
        <v>0</v>
      </c>
    </row>
    <row r="7" spans="1:34" ht="14.25" customHeight="1">
      <c r="A7" s="57">
        <v>2</v>
      </c>
      <c r="B7" s="67" t="s">
        <v>64</v>
      </c>
      <c r="C7" s="69">
        <v>9</v>
      </c>
      <c r="D7" s="69">
        <v>6</v>
      </c>
      <c r="E7" s="69">
        <v>8</v>
      </c>
      <c r="F7" s="69">
        <v>9</v>
      </c>
      <c r="G7" s="69">
        <v>7</v>
      </c>
      <c r="H7" s="69">
        <v>6</v>
      </c>
      <c r="I7" s="69">
        <v>7</v>
      </c>
      <c r="J7" s="69">
        <v>4</v>
      </c>
      <c r="K7" s="69">
        <v>5</v>
      </c>
      <c r="L7" s="39">
        <v>5</v>
      </c>
      <c r="M7" s="39">
        <v>6</v>
      </c>
      <c r="N7" s="39"/>
      <c r="O7" s="39"/>
      <c r="P7" s="39"/>
      <c r="Q7" s="39"/>
      <c r="R7" s="13">
        <f t="shared" si="0"/>
        <v>11</v>
      </c>
      <c r="S7" s="13">
        <f t="shared" si="1"/>
        <v>0</v>
      </c>
      <c r="T7" s="13">
        <f t="shared" si="2"/>
        <v>2</v>
      </c>
      <c r="U7" s="13">
        <f t="shared" si="3"/>
        <v>1</v>
      </c>
      <c r="V7" s="13">
        <f t="shared" si="4"/>
        <v>2</v>
      </c>
      <c r="W7" s="13">
        <f t="shared" si="5"/>
        <v>3</v>
      </c>
      <c r="X7" s="13">
        <f t="shared" si="6"/>
        <v>2</v>
      </c>
      <c r="Y7" s="13">
        <f t="shared" si="7"/>
        <v>1</v>
      </c>
      <c r="Z7" s="13">
        <f t="shared" si="8"/>
        <v>0</v>
      </c>
      <c r="AA7" s="13">
        <f t="shared" si="9"/>
        <v>0</v>
      </c>
      <c r="AB7" s="13">
        <f t="shared" si="10"/>
        <v>0</v>
      </c>
      <c r="AC7" s="49">
        <f t="shared" si="11"/>
        <v>0</v>
      </c>
      <c r="AD7" s="61">
        <v>55</v>
      </c>
      <c r="AE7" s="61">
        <v>0</v>
      </c>
      <c r="AF7" s="59">
        <f t="shared" si="12"/>
        <v>6.545454545454546</v>
      </c>
      <c r="AG7">
        <f aca="true" t="shared" si="13" ref="AG7:AG36">SUM(AA7:AC7)</f>
        <v>0</v>
      </c>
      <c r="AH7">
        <f aca="true" t="shared" si="14" ref="AH7:AH36">SUM(Z7:AC7)</f>
        <v>0</v>
      </c>
    </row>
    <row r="8" spans="1:34" ht="9.75" customHeight="1">
      <c r="A8" s="57">
        <v>3</v>
      </c>
      <c r="B8" s="67" t="s">
        <v>65</v>
      </c>
      <c r="C8" s="69">
        <v>10</v>
      </c>
      <c r="D8" s="69">
        <v>8</v>
      </c>
      <c r="E8" s="69">
        <v>9</v>
      </c>
      <c r="F8" s="69">
        <v>9</v>
      </c>
      <c r="G8" s="69">
        <v>8</v>
      </c>
      <c r="H8" s="69">
        <v>8</v>
      </c>
      <c r="I8" s="69">
        <v>9</v>
      </c>
      <c r="J8" s="69">
        <v>8</v>
      </c>
      <c r="K8" s="69">
        <v>7</v>
      </c>
      <c r="L8" s="39">
        <v>7</v>
      </c>
      <c r="M8" s="39">
        <v>8</v>
      </c>
      <c r="N8" s="39"/>
      <c r="O8" s="39"/>
      <c r="P8" s="39"/>
      <c r="Q8" s="39"/>
      <c r="R8" s="13">
        <f t="shared" si="0"/>
        <v>11</v>
      </c>
      <c r="S8" s="13">
        <f t="shared" si="1"/>
        <v>1</v>
      </c>
      <c r="T8" s="13">
        <f t="shared" si="2"/>
        <v>3</v>
      </c>
      <c r="U8" s="13">
        <f t="shared" si="3"/>
        <v>5</v>
      </c>
      <c r="V8" s="13">
        <f t="shared" si="4"/>
        <v>2</v>
      </c>
      <c r="W8" s="13">
        <f t="shared" si="5"/>
        <v>0</v>
      </c>
      <c r="X8" s="13">
        <f t="shared" si="6"/>
        <v>0</v>
      </c>
      <c r="Y8" s="13">
        <f t="shared" si="7"/>
        <v>0</v>
      </c>
      <c r="Z8" s="13">
        <f t="shared" si="8"/>
        <v>0</v>
      </c>
      <c r="AA8" s="13">
        <f t="shared" si="9"/>
        <v>0</v>
      </c>
      <c r="AB8" s="13">
        <f t="shared" si="10"/>
        <v>0</v>
      </c>
      <c r="AC8" s="49">
        <f t="shared" si="11"/>
        <v>0</v>
      </c>
      <c r="AD8" s="61">
        <v>4</v>
      </c>
      <c r="AE8" s="61">
        <v>0</v>
      </c>
      <c r="AF8" s="59">
        <f t="shared" si="12"/>
        <v>8.272727272727273</v>
      </c>
      <c r="AG8">
        <f t="shared" si="13"/>
        <v>0</v>
      </c>
      <c r="AH8">
        <f t="shared" si="14"/>
        <v>0</v>
      </c>
    </row>
    <row r="9" spans="1:34" ht="11.25" customHeight="1">
      <c r="A9" s="57">
        <v>4</v>
      </c>
      <c r="B9" s="67" t="s">
        <v>66</v>
      </c>
      <c r="C9" s="69">
        <v>8</v>
      </c>
      <c r="D9" s="69">
        <v>5</v>
      </c>
      <c r="E9" s="69">
        <v>9</v>
      </c>
      <c r="F9" s="69" t="s">
        <v>106</v>
      </c>
      <c r="G9" s="69">
        <v>6</v>
      </c>
      <c r="H9" s="69">
        <v>6</v>
      </c>
      <c r="I9" s="69">
        <v>6</v>
      </c>
      <c r="J9" s="69">
        <v>4</v>
      </c>
      <c r="K9" s="69">
        <v>4</v>
      </c>
      <c r="L9" s="39">
        <v>4</v>
      </c>
      <c r="M9" s="39">
        <v>6</v>
      </c>
      <c r="N9" s="39"/>
      <c r="O9" s="39"/>
      <c r="P9" s="39"/>
      <c r="Q9" s="39"/>
      <c r="R9" s="13">
        <f t="shared" si="0"/>
        <v>10</v>
      </c>
      <c r="S9" s="13">
        <f t="shared" si="1"/>
        <v>0</v>
      </c>
      <c r="T9" s="13">
        <f t="shared" si="2"/>
        <v>1</v>
      </c>
      <c r="U9" s="13">
        <f t="shared" si="3"/>
        <v>1</v>
      </c>
      <c r="V9" s="13">
        <f t="shared" si="4"/>
        <v>0</v>
      </c>
      <c r="W9" s="13">
        <f t="shared" si="5"/>
        <v>4</v>
      </c>
      <c r="X9" s="13">
        <f t="shared" si="6"/>
        <v>1</v>
      </c>
      <c r="Y9" s="13">
        <f t="shared" si="7"/>
        <v>3</v>
      </c>
      <c r="Z9" s="13">
        <f t="shared" si="8"/>
        <v>0</v>
      </c>
      <c r="AA9" s="13">
        <f t="shared" si="9"/>
        <v>0</v>
      </c>
      <c r="AB9" s="13">
        <f t="shared" si="10"/>
        <v>0</v>
      </c>
      <c r="AC9" s="49">
        <f t="shared" si="11"/>
        <v>0</v>
      </c>
      <c r="AD9" s="61">
        <v>50</v>
      </c>
      <c r="AE9" s="61">
        <v>0</v>
      </c>
      <c r="AF9" s="59">
        <f t="shared" si="12"/>
        <v>5.8</v>
      </c>
      <c r="AG9">
        <f t="shared" si="13"/>
        <v>0</v>
      </c>
      <c r="AH9">
        <f t="shared" si="14"/>
        <v>0</v>
      </c>
    </row>
    <row r="10" spans="1:34" ht="11.25" customHeight="1">
      <c r="A10" s="57">
        <v>5</v>
      </c>
      <c r="B10" s="67" t="s">
        <v>67</v>
      </c>
      <c r="C10" s="69" t="s">
        <v>104</v>
      </c>
      <c r="D10" s="69">
        <v>7</v>
      </c>
      <c r="E10" s="69">
        <v>7</v>
      </c>
      <c r="F10" s="69">
        <v>8</v>
      </c>
      <c r="G10" s="69">
        <v>7</v>
      </c>
      <c r="H10" s="69">
        <v>8</v>
      </c>
      <c r="I10" s="69">
        <v>8</v>
      </c>
      <c r="J10" s="69">
        <v>6</v>
      </c>
      <c r="K10" s="69">
        <v>6</v>
      </c>
      <c r="L10" s="39">
        <v>6</v>
      </c>
      <c r="M10" s="39">
        <v>9</v>
      </c>
      <c r="N10" s="39"/>
      <c r="O10" s="39"/>
      <c r="P10" s="39"/>
      <c r="Q10" s="39"/>
      <c r="R10" s="13">
        <f t="shared" si="0"/>
        <v>10</v>
      </c>
      <c r="S10" s="13">
        <f t="shared" si="1"/>
        <v>0</v>
      </c>
      <c r="T10" s="13">
        <f t="shared" si="2"/>
        <v>1</v>
      </c>
      <c r="U10" s="13">
        <f t="shared" si="3"/>
        <v>3</v>
      </c>
      <c r="V10" s="13">
        <f t="shared" si="4"/>
        <v>3</v>
      </c>
      <c r="W10" s="13">
        <f t="shared" si="5"/>
        <v>3</v>
      </c>
      <c r="X10" s="13">
        <f t="shared" si="6"/>
        <v>0</v>
      </c>
      <c r="Y10" s="13">
        <f t="shared" si="7"/>
        <v>0</v>
      </c>
      <c r="Z10" s="13">
        <f t="shared" si="8"/>
        <v>0</v>
      </c>
      <c r="AA10" s="13">
        <f t="shared" si="9"/>
        <v>0</v>
      </c>
      <c r="AB10" s="13">
        <f t="shared" si="10"/>
        <v>0</v>
      </c>
      <c r="AC10" s="49">
        <f t="shared" si="11"/>
        <v>0</v>
      </c>
      <c r="AD10" s="61">
        <v>36</v>
      </c>
      <c r="AE10" s="61">
        <v>0</v>
      </c>
      <c r="AF10" s="59">
        <f t="shared" si="12"/>
        <v>7.2</v>
      </c>
      <c r="AG10">
        <f t="shared" si="13"/>
        <v>0</v>
      </c>
      <c r="AH10">
        <f t="shared" si="14"/>
        <v>0</v>
      </c>
    </row>
    <row r="11" spans="1:34" ht="11.25" customHeight="1">
      <c r="A11" s="57">
        <v>6</v>
      </c>
      <c r="B11" s="67" t="s">
        <v>68</v>
      </c>
      <c r="C11" s="69">
        <v>1</v>
      </c>
      <c r="D11" s="69">
        <v>8</v>
      </c>
      <c r="E11" s="69">
        <v>9</v>
      </c>
      <c r="F11" s="69">
        <v>7</v>
      </c>
      <c r="G11" s="69">
        <v>6</v>
      </c>
      <c r="H11" s="69">
        <v>7</v>
      </c>
      <c r="I11" s="69">
        <v>7</v>
      </c>
      <c r="J11" s="69">
        <v>6</v>
      </c>
      <c r="K11" s="69">
        <v>6</v>
      </c>
      <c r="L11" s="39">
        <v>6</v>
      </c>
      <c r="M11" s="39">
        <v>8</v>
      </c>
      <c r="N11" s="39"/>
      <c r="O11" s="39"/>
      <c r="P11" s="39"/>
      <c r="Q11" s="39"/>
      <c r="R11" s="13">
        <f t="shared" si="0"/>
        <v>11</v>
      </c>
      <c r="S11" s="13">
        <f t="shared" si="1"/>
        <v>0</v>
      </c>
      <c r="T11" s="13">
        <f t="shared" si="2"/>
        <v>1</v>
      </c>
      <c r="U11" s="13">
        <f t="shared" si="3"/>
        <v>2</v>
      </c>
      <c r="V11" s="13">
        <f t="shared" si="4"/>
        <v>3</v>
      </c>
      <c r="W11" s="13">
        <f t="shared" si="5"/>
        <v>4</v>
      </c>
      <c r="X11" s="13">
        <f t="shared" si="6"/>
        <v>0</v>
      </c>
      <c r="Y11" s="13">
        <f t="shared" si="7"/>
        <v>0</v>
      </c>
      <c r="Z11" s="13">
        <f t="shared" si="8"/>
        <v>0</v>
      </c>
      <c r="AA11" s="13">
        <f t="shared" si="9"/>
        <v>0</v>
      </c>
      <c r="AB11" s="13">
        <f t="shared" si="10"/>
        <v>1</v>
      </c>
      <c r="AC11" s="49">
        <f t="shared" si="11"/>
        <v>0</v>
      </c>
      <c r="AD11" s="61">
        <v>114</v>
      </c>
      <c r="AE11" s="61">
        <v>0</v>
      </c>
      <c r="AF11" s="59">
        <f t="shared" si="12"/>
        <v>6.454545454545454</v>
      </c>
      <c r="AG11">
        <f t="shared" si="13"/>
        <v>1</v>
      </c>
      <c r="AH11">
        <f t="shared" si="14"/>
        <v>1</v>
      </c>
    </row>
    <row r="12" spans="1:34" ht="11.25" customHeight="1">
      <c r="A12" s="57">
        <v>7</v>
      </c>
      <c r="B12" s="67" t="s">
        <v>69</v>
      </c>
      <c r="C12" s="69" t="s">
        <v>105</v>
      </c>
      <c r="D12" s="69">
        <v>7</v>
      </c>
      <c r="E12" s="69">
        <v>8</v>
      </c>
      <c r="F12" s="69">
        <v>7</v>
      </c>
      <c r="G12" s="69">
        <v>6</v>
      </c>
      <c r="H12" s="69">
        <v>9</v>
      </c>
      <c r="I12" s="69">
        <v>8</v>
      </c>
      <c r="J12" s="69">
        <v>5</v>
      </c>
      <c r="K12" s="69">
        <v>5</v>
      </c>
      <c r="L12" s="39">
        <v>5</v>
      </c>
      <c r="M12" s="39">
        <v>7</v>
      </c>
      <c r="N12" s="39"/>
      <c r="O12" s="39"/>
      <c r="P12" s="39"/>
      <c r="Q12" s="39"/>
      <c r="R12" s="13">
        <f t="shared" si="0"/>
        <v>10</v>
      </c>
      <c r="S12" s="13">
        <f t="shared" si="1"/>
        <v>0</v>
      </c>
      <c r="T12" s="13">
        <f t="shared" si="2"/>
        <v>1</v>
      </c>
      <c r="U12" s="13">
        <f t="shared" si="3"/>
        <v>2</v>
      </c>
      <c r="V12" s="13">
        <f t="shared" si="4"/>
        <v>3</v>
      </c>
      <c r="W12" s="13">
        <f t="shared" si="5"/>
        <v>1</v>
      </c>
      <c r="X12" s="13">
        <f t="shared" si="6"/>
        <v>3</v>
      </c>
      <c r="Y12" s="13">
        <f t="shared" si="7"/>
        <v>0</v>
      </c>
      <c r="Z12" s="13">
        <f t="shared" si="8"/>
        <v>0</v>
      </c>
      <c r="AA12" s="13">
        <f t="shared" si="9"/>
        <v>0</v>
      </c>
      <c r="AB12" s="13">
        <f t="shared" si="10"/>
        <v>0</v>
      </c>
      <c r="AC12" s="49">
        <f t="shared" si="11"/>
        <v>0</v>
      </c>
      <c r="AD12" s="61">
        <v>144</v>
      </c>
      <c r="AE12" s="61">
        <v>0</v>
      </c>
      <c r="AF12" s="59">
        <f t="shared" si="12"/>
        <v>6.7</v>
      </c>
      <c r="AG12">
        <f t="shared" si="13"/>
        <v>0</v>
      </c>
      <c r="AH12">
        <f t="shared" si="14"/>
        <v>0</v>
      </c>
    </row>
    <row r="13" spans="1:34" ht="11.25" customHeight="1">
      <c r="A13" s="57">
        <v>8</v>
      </c>
      <c r="B13" s="67" t="s">
        <v>70</v>
      </c>
      <c r="C13" s="69">
        <v>9</v>
      </c>
      <c r="D13" s="69">
        <v>7</v>
      </c>
      <c r="E13" s="69">
        <v>9</v>
      </c>
      <c r="F13" s="69">
        <v>9</v>
      </c>
      <c r="G13" s="69">
        <v>8</v>
      </c>
      <c r="H13" s="69">
        <v>8</v>
      </c>
      <c r="I13" s="69">
        <v>8</v>
      </c>
      <c r="J13" s="69">
        <v>5</v>
      </c>
      <c r="K13" s="69">
        <v>6</v>
      </c>
      <c r="L13" s="39">
        <v>6</v>
      </c>
      <c r="M13" s="39">
        <v>8</v>
      </c>
      <c r="N13" s="39"/>
      <c r="O13" s="39"/>
      <c r="P13" s="39"/>
      <c r="Q13" s="39"/>
      <c r="R13" s="13">
        <f t="shared" si="0"/>
        <v>11</v>
      </c>
      <c r="S13" s="13">
        <f t="shared" si="1"/>
        <v>0</v>
      </c>
      <c r="T13" s="13">
        <f t="shared" si="2"/>
        <v>3</v>
      </c>
      <c r="U13" s="13">
        <f t="shared" si="3"/>
        <v>4</v>
      </c>
      <c r="V13" s="13">
        <f t="shared" si="4"/>
        <v>1</v>
      </c>
      <c r="W13" s="13">
        <f t="shared" si="5"/>
        <v>2</v>
      </c>
      <c r="X13" s="13">
        <f t="shared" si="6"/>
        <v>1</v>
      </c>
      <c r="Y13" s="13">
        <f t="shared" si="7"/>
        <v>0</v>
      </c>
      <c r="Z13" s="13">
        <f t="shared" si="8"/>
        <v>0</v>
      </c>
      <c r="AA13" s="13">
        <f t="shared" si="9"/>
        <v>0</v>
      </c>
      <c r="AB13" s="13">
        <f t="shared" si="10"/>
        <v>0</v>
      </c>
      <c r="AC13" s="49">
        <f t="shared" si="11"/>
        <v>0</v>
      </c>
      <c r="AD13" s="61">
        <v>4</v>
      </c>
      <c r="AE13" s="61">
        <v>0</v>
      </c>
      <c r="AF13" s="59">
        <f t="shared" si="12"/>
        <v>7.545454545454546</v>
      </c>
      <c r="AG13">
        <f t="shared" si="13"/>
        <v>0</v>
      </c>
      <c r="AH13">
        <f t="shared" si="14"/>
        <v>0</v>
      </c>
    </row>
    <row r="14" spans="1:34" ht="11.25" customHeight="1">
      <c r="A14" s="57">
        <v>9</v>
      </c>
      <c r="B14" s="67" t="s">
        <v>71</v>
      </c>
      <c r="C14" s="69">
        <v>9</v>
      </c>
      <c r="D14" s="69">
        <v>6</v>
      </c>
      <c r="E14" s="69">
        <v>7</v>
      </c>
      <c r="F14" s="69">
        <v>8</v>
      </c>
      <c r="G14" s="69">
        <v>7</v>
      </c>
      <c r="H14" s="69">
        <v>6</v>
      </c>
      <c r="I14" s="69">
        <v>7</v>
      </c>
      <c r="J14" s="69">
        <v>7</v>
      </c>
      <c r="K14" s="69">
        <v>5</v>
      </c>
      <c r="L14" s="39">
        <v>5</v>
      </c>
      <c r="M14" s="39">
        <v>8</v>
      </c>
      <c r="N14" s="39"/>
      <c r="O14" s="39"/>
      <c r="P14" s="39"/>
      <c r="Q14" s="39"/>
      <c r="R14" s="13">
        <f t="shared" si="0"/>
        <v>11</v>
      </c>
      <c r="S14" s="13">
        <f t="shared" si="1"/>
        <v>0</v>
      </c>
      <c r="T14" s="13">
        <f t="shared" si="2"/>
        <v>1</v>
      </c>
      <c r="U14" s="13">
        <f t="shared" si="3"/>
        <v>2</v>
      </c>
      <c r="V14" s="13">
        <f t="shared" si="4"/>
        <v>4</v>
      </c>
      <c r="W14" s="13">
        <f t="shared" si="5"/>
        <v>2</v>
      </c>
      <c r="X14" s="13">
        <f t="shared" si="6"/>
        <v>2</v>
      </c>
      <c r="Y14" s="13">
        <f t="shared" si="7"/>
        <v>0</v>
      </c>
      <c r="Z14" s="13">
        <f t="shared" si="8"/>
        <v>0</v>
      </c>
      <c r="AA14" s="13">
        <f t="shared" si="9"/>
        <v>0</v>
      </c>
      <c r="AB14" s="13">
        <f t="shared" si="10"/>
        <v>0</v>
      </c>
      <c r="AC14" s="49">
        <f t="shared" si="11"/>
        <v>0</v>
      </c>
      <c r="AD14" s="61">
        <v>64</v>
      </c>
      <c r="AE14" s="61">
        <v>0</v>
      </c>
      <c r="AF14" s="59">
        <f t="shared" si="12"/>
        <v>6.818181818181818</v>
      </c>
      <c r="AG14">
        <f t="shared" si="13"/>
        <v>0</v>
      </c>
      <c r="AH14">
        <f t="shared" si="14"/>
        <v>0</v>
      </c>
    </row>
    <row r="15" spans="1:34" ht="11.25" customHeight="1">
      <c r="A15" s="57">
        <v>10</v>
      </c>
      <c r="B15" s="67" t="s">
        <v>72</v>
      </c>
      <c r="C15" s="69">
        <v>7</v>
      </c>
      <c r="D15" s="69">
        <v>6</v>
      </c>
      <c r="E15" s="69">
        <v>9</v>
      </c>
      <c r="F15" s="69">
        <v>6</v>
      </c>
      <c r="G15" s="69">
        <v>5</v>
      </c>
      <c r="H15" s="69">
        <v>7</v>
      </c>
      <c r="I15" s="69">
        <v>8</v>
      </c>
      <c r="J15" s="69">
        <v>4</v>
      </c>
      <c r="K15" s="69">
        <v>4</v>
      </c>
      <c r="L15" s="39">
        <v>4</v>
      </c>
      <c r="M15" s="39">
        <v>7</v>
      </c>
      <c r="N15" s="39"/>
      <c r="O15" s="39"/>
      <c r="P15" s="39"/>
      <c r="Q15" s="39"/>
      <c r="R15" s="13">
        <f t="shared" si="0"/>
        <v>11</v>
      </c>
      <c r="S15" s="13">
        <f t="shared" si="1"/>
        <v>0</v>
      </c>
      <c r="T15" s="13">
        <f t="shared" si="2"/>
        <v>1</v>
      </c>
      <c r="U15" s="13">
        <f t="shared" si="3"/>
        <v>1</v>
      </c>
      <c r="V15" s="13">
        <f t="shared" si="4"/>
        <v>3</v>
      </c>
      <c r="W15" s="13">
        <f t="shared" si="5"/>
        <v>2</v>
      </c>
      <c r="X15" s="13">
        <f t="shared" si="6"/>
        <v>1</v>
      </c>
      <c r="Y15" s="13">
        <f t="shared" si="7"/>
        <v>3</v>
      </c>
      <c r="Z15" s="13">
        <f t="shared" si="8"/>
        <v>0</v>
      </c>
      <c r="AA15" s="13">
        <f t="shared" si="9"/>
        <v>0</v>
      </c>
      <c r="AB15" s="13">
        <f t="shared" si="10"/>
        <v>0</v>
      </c>
      <c r="AC15" s="49">
        <f t="shared" si="11"/>
        <v>0</v>
      </c>
      <c r="AD15" s="61">
        <v>70</v>
      </c>
      <c r="AE15" s="61">
        <v>0</v>
      </c>
      <c r="AF15" s="59">
        <f t="shared" si="12"/>
        <v>6.090909090909091</v>
      </c>
      <c r="AG15">
        <f t="shared" si="13"/>
        <v>0</v>
      </c>
      <c r="AH15">
        <f t="shared" si="14"/>
        <v>0</v>
      </c>
    </row>
    <row r="16" spans="1:34" ht="11.25" customHeight="1">
      <c r="A16" s="57">
        <v>11</v>
      </c>
      <c r="B16" s="67" t="s">
        <v>73</v>
      </c>
      <c r="C16" s="69" t="s">
        <v>105</v>
      </c>
      <c r="D16" s="69">
        <v>7</v>
      </c>
      <c r="E16" s="69">
        <v>8</v>
      </c>
      <c r="F16" s="69">
        <v>7</v>
      </c>
      <c r="G16" s="69">
        <v>6</v>
      </c>
      <c r="H16" s="69">
        <v>8</v>
      </c>
      <c r="I16" s="69">
        <v>8</v>
      </c>
      <c r="J16" s="69">
        <v>4</v>
      </c>
      <c r="K16" s="69">
        <v>4</v>
      </c>
      <c r="L16" s="39">
        <v>4</v>
      </c>
      <c r="M16" s="39">
        <v>7</v>
      </c>
      <c r="N16" s="39"/>
      <c r="O16" s="39"/>
      <c r="P16" s="39"/>
      <c r="Q16" s="39"/>
      <c r="R16" s="13">
        <f t="shared" si="0"/>
        <v>10</v>
      </c>
      <c r="S16" s="13">
        <f t="shared" si="1"/>
        <v>0</v>
      </c>
      <c r="T16" s="13">
        <f t="shared" si="2"/>
        <v>0</v>
      </c>
      <c r="U16" s="13">
        <f t="shared" si="3"/>
        <v>3</v>
      </c>
      <c r="V16" s="13">
        <f t="shared" si="4"/>
        <v>3</v>
      </c>
      <c r="W16" s="13">
        <f t="shared" si="5"/>
        <v>1</v>
      </c>
      <c r="X16" s="13">
        <f t="shared" si="6"/>
        <v>0</v>
      </c>
      <c r="Y16" s="13">
        <f t="shared" si="7"/>
        <v>3</v>
      </c>
      <c r="Z16" s="13">
        <f t="shared" si="8"/>
        <v>0</v>
      </c>
      <c r="AA16" s="13">
        <f t="shared" si="9"/>
        <v>0</v>
      </c>
      <c r="AB16" s="13">
        <f t="shared" si="10"/>
        <v>0</v>
      </c>
      <c r="AC16" s="49">
        <f t="shared" si="11"/>
        <v>0</v>
      </c>
      <c r="AD16" s="61">
        <v>71</v>
      </c>
      <c r="AE16" s="61">
        <v>0</v>
      </c>
      <c r="AF16" s="59">
        <f t="shared" si="12"/>
        <v>6.3</v>
      </c>
      <c r="AG16">
        <f t="shared" si="13"/>
        <v>0</v>
      </c>
      <c r="AH16">
        <f t="shared" si="14"/>
        <v>0</v>
      </c>
    </row>
    <row r="17" spans="1:34" ht="11.25" customHeight="1">
      <c r="A17" s="57">
        <v>12</v>
      </c>
      <c r="B17" s="67" t="s">
        <v>74</v>
      </c>
      <c r="C17" s="69">
        <v>9</v>
      </c>
      <c r="D17" s="69">
        <v>6</v>
      </c>
      <c r="E17" s="69">
        <v>8</v>
      </c>
      <c r="F17" s="69">
        <v>7</v>
      </c>
      <c r="G17" s="69">
        <v>7</v>
      </c>
      <c r="H17" s="69">
        <v>7</v>
      </c>
      <c r="I17" s="69">
        <v>9</v>
      </c>
      <c r="J17" s="69">
        <v>6</v>
      </c>
      <c r="K17" s="69">
        <v>6</v>
      </c>
      <c r="L17" s="39">
        <v>6</v>
      </c>
      <c r="M17" s="39">
        <v>8</v>
      </c>
      <c r="N17" s="39"/>
      <c r="O17" s="39"/>
      <c r="P17" s="39"/>
      <c r="Q17" s="39"/>
      <c r="R17" s="13">
        <f t="shared" si="0"/>
        <v>11</v>
      </c>
      <c r="S17" s="13">
        <f t="shared" si="1"/>
        <v>0</v>
      </c>
      <c r="T17" s="13">
        <f t="shared" si="2"/>
        <v>2</v>
      </c>
      <c r="U17" s="13">
        <f t="shared" si="3"/>
        <v>2</v>
      </c>
      <c r="V17" s="13">
        <f t="shared" si="4"/>
        <v>3</v>
      </c>
      <c r="W17" s="13">
        <f t="shared" si="5"/>
        <v>4</v>
      </c>
      <c r="X17" s="13">
        <f t="shared" si="6"/>
        <v>0</v>
      </c>
      <c r="Y17" s="13">
        <f t="shared" si="7"/>
        <v>0</v>
      </c>
      <c r="Z17" s="13">
        <f t="shared" si="8"/>
        <v>0</v>
      </c>
      <c r="AA17" s="13">
        <f t="shared" si="9"/>
        <v>0</v>
      </c>
      <c r="AB17" s="13">
        <f t="shared" si="10"/>
        <v>0</v>
      </c>
      <c r="AC17" s="49">
        <f t="shared" si="11"/>
        <v>0</v>
      </c>
      <c r="AD17" s="61">
        <v>36</v>
      </c>
      <c r="AE17" s="61">
        <v>0</v>
      </c>
      <c r="AF17" s="59">
        <f t="shared" si="12"/>
        <v>7.181818181818182</v>
      </c>
      <c r="AG17">
        <f t="shared" si="13"/>
        <v>0</v>
      </c>
      <c r="AH17">
        <f t="shared" si="14"/>
        <v>0</v>
      </c>
    </row>
    <row r="18" spans="1:34" ht="11.25" customHeight="1">
      <c r="A18" s="57">
        <v>13</v>
      </c>
      <c r="B18" s="67" t="s">
        <v>75</v>
      </c>
      <c r="C18" s="69">
        <v>8</v>
      </c>
      <c r="D18" s="69">
        <v>9</v>
      </c>
      <c r="E18" s="69">
        <v>9</v>
      </c>
      <c r="F18" s="69">
        <v>10</v>
      </c>
      <c r="G18" s="69">
        <v>9</v>
      </c>
      <c r="H18" s="69">
        <v>8</v>
      </c>
      <c r="I18" s="69">
        <v>7</v>
      </c>
      <c r="J18" s="69">
        <v>9</v>
      </c>
      <c r="K18" s="69">
        <v>8</v>
      </c>
      <c r="L18" s="39">
        <v>8</v>
      </c>
      <c r="M18" s="39">
        <v>9</v>
      </c>
      <c r="N18" s="39"/>
      <c r="O18" s="39"/>
      <c r="P18" s="39"/>
      <c r="Q18" s="39"/>
      <c r="R18" s="13">
        <f t="shared" si="0"/>
        <v>11</v>
      </c>
      <c r="S18" s="13">
        <f t="shared" si="1"/>
        <v>1</v>
      </c>
      <c r="T18" s="13">
        <f t="shared" si="2"/>
        <v>5</v>
      </c>
      <c r="U18" s="13">
        <f t="shared" si="3"/>
        <v>4</v>
      </c>
      <c r="V18" s="13">
        <f t="shared" si="4"/>
        <v>1</v>
      </c>
      <c r="W18" s="13">
        <f t="shared" si="5"/>
        <v>0</v>
      </c>
      <c r="X18" s="13">
        <f t="shared" si="6"/>
        <v>0</v>
      </c>
      <c r="Y18" s="13">
        <f t="shared" si="7"/>
        <v>0</v>
      </c>
      <c r="Z18" s="13">
        <f t="shared" si="8"/>
        <v>0</v>
      </c>
      <c r="AA18" s="13">
        <f t="shared" si="9"/>
        <v>0</v>
      </c>
      <c r="AB18" s="13">
        <f t="shared" si="10"/>
        <v>0</v>
      </c>
      <c r="AC18" s="49">
        <f t="shared" si="11"/>
        <v>0</v>
      </c>
      <c r="AD18" s="61">
        <v>38</v>
      </c>
      <c r="AE18" s="61">
        <v>0</v>
      </c>
      <c r="AF18" s="59">
        <f t="shared" si="12"/>
        <v>8.545454545454545</v>
      </c>
      <c r="AG18">
        <f t="shared" si="13"/>
        <v>0</v>
      </c>
      <c r="AH18">
        <f t="shared" si="14"/>
        <v>0</v>
      </c>
    </row>
    <row r="19" spans="1:34" ht="11.25" customHeight="1">
      <c r="A19" s="57">
        <v>14</v>
      </c>
      <c r="B19" s="67" t="s">
        <v>76</v>
      </c>
      <c r="C19" s="69">
        <v>8</v>
      </c>
      <c r="D19" s="69">
        <v>6</v>
      </c>
      <c r="E19" s="69">
        <v>8</v>
      </c>
      <c r="F19" s="69">
        <v>7</v>
      </c>
      <c r="G19" s="69">
        <v>7</v>
      </c>
      <c r="H19" s="69">
        <v>7</v>
      </c>
      <c r="I19" s="69">
        <v>7</v>
      </c>
      <c r="J19" s="69">
        <v>6</v>
      </c>
      <c r="K19" s="69">
        <v>5</v>
      </c>
      <c r="L19" s="39">
        <v>5</v>
      </c>
      <c r="M19" s="39">
        <v>8</v>
      </c>
      <c r="N19" s="39"/>
      <c r="O19" s="39"/>
      <c r="P19" s="39"/>
      <c r="Q19" s="39"/>
      <c r="R19" s="13">
        <f t="shared" si="0"/>
        <v>11</v>
      </c>
      <c r="S19" s="13">
        <f t="shared" si="1"/>
        <v>0</v>
      </c>
      <c r="T19" s="13">
        <f t="shared" si="2"/>
        <v>0</v>
      </c>
      <c r="U19" s="13">
        <f t="shared" si="3"/>
        <v>3</v>
      </c>
      <c r="V19" s="13">
        <f t="shared" si="4"/>
        <v>4</v>
      </c>
      <c r="W19" s="13">
        <f t="shared" si="5"/>
        <v>2</v>
      </c>
      <c r="X19" s="13">
        <f t="shared" si="6"/>
        <v>2</v>
      </c>
      <c r="Y19" s="13">
        <f t="shared" si="7"/>
        <v>0</v>
      </c>
      <c r="Z19" s="13">
        <f t="shared" si="8"/>
        <v>0</v>
      </c>
      <c r="AA19" s="13">
        <f t="shared" si="9"/>
        <v>0</v>
      </c>
      <c r="AB19" s="13">
        <f t="shared" si="10"/>
        <v>0</v>
      </c>
      <c r="AC19" s="49">
        <f t="shared" si="11"/>
        <v>0</v>
      </c>
      <c r="AD19" s="61">
        <v>41</v>
      </c>
      <c r="AE19" s="61">
        <v>0</v>
      </c>
      <c r="AF19" s="59">
        <f t="shared" si="12"/>
        <v>6.7272727272727275</v>
      </c>
      <c r="AG19">
        <f t="shared" si="13"/>
        <v>0</v>
      </c>
      <c r="AH19">
        <f t="shared" si="14"/>
        <v>0</v>
      </c>
    </row>
    <row r="20" spans="1:34" ht="11.25" customHeight="1">
      <c r="A20" s="57">
        <v>15</v>
      </c>
      <c r="B20" s="67" t="s">
        <v>77</v>
      </c>
      <c r="C20" s="69">
        <v>7</v>
      </c>
      <c r="D20" s="69">
        <v>7</v>
      </c>
      <c r="E20" s="69">
        <v>9</v>
      </c>
      <c r="F20" s="69">
        <v>8</v>
      </c>
      <c r="G20" s="69">
        <v>7</v>
      </c>
      <c r="H20" s="69">
        <v>8</v>
      </c>
      <c r="I20" s="69">
        <v>8</v>
      </c>
      <c r="J20" s="69">
        <v>6</v>
      </c>
      <c r="K20" s="69">
        <v>8</v>
      </c>
      <c r="L20" s="39">
        <v>8</v>
      </c>
      <c r="M20" s="39">
        <v>7</v>
      </c>
      <c r="N20" s="39"/>
      <c r="O20" s="39"/>
      <c r="P20" s="39"/>
      <c r="Q20" s="39"/>
      <c r="R20" s="13">
        <f t="shared" si="0"/>
        <v>11</v>
      </c>
      <c r="S20" s="13">
        <f t="shared" si="1"/>
        <v>0</v>
      </c>
      <c r="T20" s="13">
        <f t="shared" si="2"/>
        <v>1</v>
      </c>
      <c r="U20" s="13">
        <f t="shared" si="3"/>
        <v>5</v>
      </c>
      <c r="V20" s="13">
        <f t="shared" si="4"/>
        <v>4</v>
      </c>
      <c r="W20" s="13">
        <f t="shared" si="5"/>
        <v>1</v>
      </c>
      <c r="X20" s="13">
        <f t="shared" si="6"/>
        <v>0</v>
      </c>
      <c r="Y20" s="13">
        <f t="shared" si="7"/>
        <v>0</v>
      </c>
      <c r="Z20" s="13">
        <f t="shared" si="8"/>
        <v>0</v>
      </c>
      <c r="AA20" s="13">
        <f t="shared" si="9"/>
        <v>0</v>
      </c>
      <c r="AB20" s="13">
        <f t="shared" si="10"/>
        <v>0</v>
      </c>
      <c r="AC20" s="49">
        <f t="shared" si="11"/>
        <v>0</v>
      </c>
      <c r="AD20" s="61">
        <v>121</v>
      </c>
      <c r="AE20" s="61">
        <v>0</v>
      </c>
      <c r="AF20" s="59">
        <f t="shared" si="12"/>
        <v>7.545454545454546</v>
      </c>
      <c r="AG20">
        <f t="shared" si="13"/>
        <v>0</v>
      </c>
      <c r="AH20">
        <f t="shared" si="14"/>
        <v>0</v>
      </c>
    </row>
    <row r="21" spans="1:34" ht="11.25" customHeight="1">
      <c r="A21" s="57">
        <v>16</v>
      </c>
      <c r="B21" s="67" t="s">
        <v>78</v>
      </c>
      <c r="C21" s="69">
        <v>8</v>
      </c>
      <c r="D21" s="69">
        <v>8</v>
      </c>
      <c r="E21" s="69">
        <v>9</v>
      </c>
      <c r="F21" s="69">
        <v>10</v>
      </c>
      <c r="G21" s="69">
        <v>8</v>
      </c>
      <c r="H21" s="69">
        <v>9</v>
      </c>
      <c r="I21" s="69">
        <v>8</v>
      </c>
      <c r="J21" s="69">
        <v>8</v>
      </c>
      <c r="K21" s="69">
        <v>7</v>
      </c>
      <c r="L21" s="39">
        <v>7</v>
      </c>
      <c r="M21" s="39">
        <v>9</v>
      </c>
      <c r="N21" s="39"/>
      <c r="O21" s="39"/>
      <c r="P21" s="39"/>
      <c r="Q21" s="39"/>
      <c r="R21" s="13">
        <f t="shared" si="0"/>
        <v>11</v>
      </c>
      <c r="S21" s="13">
        <f t="shared" si="1"/>
        <v>1</v>
      </c>
      <c r="T21" s="13">
        <f t="shared" si="2"/>
        <v>3</v>
      </c>
      <c r="U21" s="13">
        <f t="shared" si="3"/>
        <v>5</v>
      </c>
      <c r="V21" s="13">
        <f t="shared" si="4"/>
        <v>2</v>
      </c>
      <c r="W21" s="13">
        <f t="shared" si="5"/>
        <v>0</v>
      </c>
      <c r="X21" s="13">
        <f t="shared" si="6"/>
        <v>0</v>
      </c>
      <c r="Y21" s="13">
        <f t="shared" si="7"/>
        <v>0</v>
      </c>
      <c r="Z21" s="13">
        <f t="shared" si="8"/>
        <v>0</v>
      </c>
      <c r="AA21" s="13">
        <f t="shared" si="9"/>
        <v>0</v>
      </c>
      <c r="AB21" s="13">
        <f t="shared" si="10"/>
        <v>0</v>
      </c>
      <c r="AC21" s="49">
        <f t="shared" si="11"/>
        <v>0</v>
      </c>
      <c r="AD21" s="61">
        <v>26</v>
      </c>
      <c r="AE21" s="61">
        <v>0</v>
      </c>
      <c r="AF21" s="59">
        <f t="shared" si="12"/>
        <v>8.272727272727273</v>
      </c>
      <c r="AG21">
        <f t="shared" si="13"/>
        <v>0</v>
      </c>
      <c r="AH21">
        <f t="shared" si="14"/>
        <v>0</v>
      </c>
    </row>
    <row r="22" spans="1:34" ht="11.25" customHeight="1">
      <c r="A22" s="57">
        <v>17</v>
      </c>
      <c r="B22" s="67" t="s">
        <v>79</v>
      </c>
      <c r="C22" s="69">
        <v>10</v>
      </c>
      <c r="D22" s="69">
        <v>7</v>
      </c>
      <c r="E22" s="69">
        <v>8</v>
      </c>
      <c r="F22" s="69">
        <v>8</v>
      </c>
      <c r="G22" s="69">
        <v>8</v>
      </c>
      <c r="H22" s="69">
        <v>7</v>
      </c>
      <c r="I22" s="63">
        <v>7</v>
      </c>
      <c r="J22" s="69">
        <v>7</v>
      </c>
      <c r="K22" s="69">
        <v>7</v>
      </c>
      <c r="L22" s="39">
        <v>7</v>
      </c>
      <c r="M22" s="39">
        <v>8</v>
      </c>
      <c r="N22" s="62"/>
      <c r="O22" s="39"/>
      <c r="P22" s="39"/>
      <c r="Q22" s="39"/>
      <c r="R22" s="13">
        <f t="shared" si="0"/>
        <v>11</v>
      </c>
      <c r="S22" s="13">
        <f t="shared" si="1"/>
        <v>1</v>
      </c>
      <c r="T22" s="13">
        <f t="shared" si="2"/>
        <v>0</v>
      </c>
      <c r="U22" s="13">
        <f t="shared" si="3"/>
        <v>4</v>
      </c>
      <c r="V22" s="13">
        <f t="shared" si="4"/>
        <v>6</v>
      </c>
      <c r="W22" s="13">
        <f t="shared" si="5"/>
        <v>0</v>
      </c>
      <c r="X22" s="13">
        <f t="shared" si="6"/>
        <v>0</v>
      </c>
      <c r="Y22" s="13">
        <f t="shared" si="7"/>
        <v>0</v>
      </c>
      <c r="Z22" s="13">
        <f t="shared" si="8"/>
        <v>0</v>
      </c>
      <c r="AA22" s="13">
        <f t="shared" si="9"/>
        <v>0</v>
      </c>
      <c r="AB22" s="13">
        <f t="shared" si="10"/>
        <v>0</v>
      </c>
      <c r="AC22" s="49">
        <f t="shared" si="11"/>
        <v>0</v>
      </c>
      <c r="AD22" s="61">
        <v>6</v>
      </c>
      <c r="AE22" s="61">
        <v>0</v>
      </c>
      <c r="AF22" s="59">
        <f t="shared" si="12"/>
        <v>7.636363636363637</v>
      </c>
      <c r="AG22">
        <f t="shared" si="13"/>
        <v>0</v>
      </c>
      <c r="AH22">
        <f t="shared" si="14"/>
        <v>0</v>
      </c>
    </row>
    <row r="23" spans="1:34" ht="11.25" customHeight="1">
      <c r="A23" s="57">
        <v>18</v>
      </c>
      <c r="B23" s="67" t="s">
        <v>80</v>
      </c>
      <c r="C23" s="69">
        <v>10</v>
      </c>
      <c r="D23" s="69">
        <v>6</v>
      </c>
      <c r="E23" s="69">
        <v>9</v>
      </c>
      <c r="F23" s="69">
        <v>10</v>
      </c>
      <c r="G23" s="69">
        <v>8</v>
      </c>
      <c r="H23" s="69">
        <v>8</v>
      </c>
      <c r="I23" s="69">
        <v>8</v>
      </c>
      <c r="J23" s="69">
        <v>7</v>
      </c>
      <c r="K23" s="69">
        <v>5</v>
      </c>
      <c r="L23" s="39">
        <v>5</v>
      </c>
      <c r="M23" s="39">
        <v>8</v>
      </c>
      <c r="N23" s="39"/>
      <c r="O23" s="39"/>
      <c r="P23" s="39"/>
      <c r="Q23" s="39"/>
      <c r="R23" s="13">
        <f t="shared" si="0"/>
        <v>11</v>
      </c>
      <c r="S23" s="13">
        <f t="shared" si="1"/>
        <v>2</v>
      </c>
      <c r="T23" s="13">
        <f t="shared" si="2"/>
        <v>1</v>
      </c>
      <c r="U23" s="13">
        <f t="shared" si="3"/>
        <v>4</v>
      </c>
      <c r="V23" s="13">
        <f t="shared" si="4"/>
        <v>1</v>
      </c>
      <c r="W23" s="13">
        <f t="shared" si="5"/>
        <v>1</v>
      </c>
      <c r="X23" s="13">
        <f t="shared" si="6"/>
        <v>2</v>
      </c>
      <c r="Y23" s="13">
        <f t="shared" si="7"/>
        <v>0</v>
      </c>
      <c r="Z23" s="13">
        <f t="shared" si="8"/>
        <v>0</v>
      </c>
      <c r="AA23" s="13">
        <f t="shared" si="9"/>
        <v>0</v>
      </c>
      <c r="AB23" s="13">
        <f t="shared" si="10"/>
        <v>0</v>
      </c>
      <c r="AC23" s="49">
        <f t="shared" si="11"/>
        <v>0</v>
      </c>
      <c r="AD23" s="61">
        <v>6</v>
      </c>
      <c r="AE23" s="61">
        <v>0</v>
      </c>
      <c r="AF23" s="59">
        <f t="shared" si="12"/>
        <v>7.636363636363637</v>
      </c>
      <c r="AG23">
        <f t="shared" si="13"/>
        <v>0</v>
      </c>
      <c r="AH23">
        <f t="shared" si="14"/>
        <v>0</v>
      </c>
    </row>
    <row r="24" spans="1:34" ht="11.25" customHeight="1">
      <c r="A24" s="57">
        <v>19</v>
      </c>
      <c r="B24" s="67" t="s">
        <v>81</v>
      </c>
      <c r="C24" s="69">
        <v>7</v>
      </c>
      <c r="D24" s="69">
        <v>7</v>
      </c>
      <c r="E24" s="69">
        <v>7</v>
      </c>
      <c r="F24" s="69">
        <v>8</v>
      </c>
      <c r="G24" s="69">
        <v>6</v>
      </c>
      <c r="H24" s="69">
        <v>7</v>
      </c>
      <c r="I24" s="69">
        <v>5</v>
      </c>
      <c r="J24" s="69">
        <v>6</v>
      </c>
      <c r="K24" s="69">
        <v>4</v>
      </c>
      <c r="L24" s="39">
        <v>4</v>
      </c>
      <c r="M24" s="39">
        <v>8</v>
      </c>
      <c r="N24" s="39"/>
      <c r="O24" s="39"/>
      <c r="P24" s="39"/>
      <c r="Q24" s="39"/>
      <c r="R24" s="13">
        <f t="shared" si="0"/>
        <v>11</v>
      </c>
      <c r="S24" s="13">
        <f t="shared" si="1"/>
        <v>0</v>
      </c>
      <c r="T24" s="13">
        <f t="shared" si="2"/>
        <v>0</v>
      </c>
      <c r="U24" s="13">
        <f t="shared" si="3"/>
        <v>2</v>
      </c>
      <c r="V24" s="13">
        <f t="shared" si="4"/>
        <v>4</v>
      </c>
      <c r="W24" s="13">
        <f t="shared" si="5"/>
        <v>2</v>
      </c>
      <c r="X24" s="13">
        <f t="shared" si="6"/>
        <v>1</v>
      </c>
      <c r="Y24" s="13">
        <f t="shared" si="7"/>
        <v>2</v>
      </c>
      <c r="Z24" s="13">
        <f t="shared" si="8"/>
        <v>0</v>
      </c>
      <c r="AA24" s="13">
        <f t="shared" si="9"/>
        <v>0</v>
      </c>
      <c r="AB24" s="13">
        <f t="shared" si="10"/>
        <v>0</v>
      </c>
      <c r="AC24" s="49">
        <f t="shared" si="11"/>
        <v>0</v>
      </c>
      <c r="AD24" s="61">
        <v>137</v>
      </c>
      <c r="AE24" s="61">
        <v>0</v>
      </c>
      <c r="AF24" s="59">
        <f t="shared" si="12"/>
        <v>6.2727272727272725</v>
      </c>
      <c r="AG24">
        <f t="shared" si="13"/>
        <v>0</v>
      </c>
      <c r="AH24">
        <f t="shared" si="14"/>
        <v>0</v>
      </c>
    </row>
    <row r="25" spans="1:34" ht="11.25" customHeight="1">
      <c r="A25" s="57">
        <v>20</v>
      </c>
      <c r="B25" s="67" t="s">
        <v>82</v>
      </c>
      <c r="C25" s="69">
        <v>7</v>
      </c>
      <c r="D25" s="69">
        <v>5</v>
      </c>
      <c r="E25" s="69">
        <v>6</v>
      </c>
      <c r="F25" s="69">
        <v>3</v>
      </c>
      <c r="G25" s="69">
        <v>5</v>
      </c>
      <c r="H25" s="63">
        <v>6</v>
      </c>
      <c r="I25" s="69">
        <v>8</v>
      </c>
      <c r="J25" s="69">
        <v>4</v>
      </c>
      <c r="K25" s="69">
        <v>5</v>
      </c>
      <c r="L25" s="39">
        <v>5</v>
      </c>
      <c r="M25" s="39">
        <v>5</v>
      </c>
      <c r="N25" s="39"/>
      <c r="O25" s="39"/>
      <c r="P25" s="39"/>
      <c r="Q25" s="39"/>
      <c r="R25" s="13">
        <f t="shared" si="0"/>
        <v>11</v>
      </c>
      <c r="S25" s="13">
        <f t="shared" si="1"/>
        <v>0</v>
      </c>
      <c r="T25" s="13">
        <f t="shared" si="2"/>
        <v>0</v>
      </c>
      <c r="U25" s="13">
        <f t="shared" si="3"/>
        <v>1</v>
      </c>
      <c r="V25" s="13">
        <f t="shared" si="4"/>
        <v>1</v>
      </c>
      <c r="W25" s="13">
        <f t="shared" si="5"/>
        <v>2</v>
      </c>
      <c r="X25" s="13">
        <f t="shared" si="6"/>
        <v>5</v>
      </c>
      <c r="Y25" s="13">
        <f t="shared" si="7"/>
        <v>1</v>
      </c>
      <c r="Z25" s="13">
        <f t="shared" si="8"/>
        <v>1</v>
      </c>
      <c r="AA25" s="13">
        <f t="shared" si="9"/>
        <v>0</v>
      </c>
      <c r="AB25" s="13">
        <f t="shared" si="10"/>
        <v>0</v>
      </c>
      <c r="AC25" s="49">
        <f t="shared" si="11"/>
        <v>0</v>
      </c>
      <c r="AD25" s="61">
        <v>71</v>
      </c>
      <c r="AE25" s="61">
        <v>0</v>
      </c>
      <c r="AF25" s="59">
        <f t="shared" si="12"/>
        <v>5.363636363636363</v>
      </c>
      <c r="AG25">
        <f t="shared" si="13"/>
        <v>0</v>
      </c>
      <c r="AH25">
        <f t="shared" si="14"/>
        <v>1</v>
      </c>
    </row>
    <row r="26" spans="1:34" ht="11.25" customHeight="1">
      <c r="A26" s="57">
        <v>21</v>
      </c>
      <c r="B26" s="67" t="s">
        <v>83</v>
      </c>
      <c r="C26" s="69">
        <v>10</v>
      </c>
      <c r="D26" s="69">
        <v>7</v>
      </c>
      <c r="E26" s="69">
        <v>9</v>
      </c>
      <c r="F26" s="69">
        <v>10</v>
      </c>
      <c r="G26" s="69">
        <v>7</v>
      </c>
      <c r="H26" s="63">
        <v>7</v>
      </c>
      <c r="I26" s="69">
        <v>8</v>
      </c>
      <c r="J26" s="69">
        <v>5</v>
      </c>
      <c r="K26" s="69">
        <v>6</v>
      </c>
      <c r="L26" s="39">
        <v>6</v>
      </c>
      <c r="M26" s="39">
        <v>8</v>
      </c>
      <c r="N26" s="39"/>
      <c r="O26" s="39"/>
      <c r="P26" s="39"/>
      <c r="Q26" s="39"/>
      <c r="R26" s="13">
        <f t="shared" si="0"/>
        <v>11</v>
      </c>
      <c r="S26" s="13">
        <f t="shared" si="1"/>
        <v>2</v>
      </c>
      <c r="T26" s="13">
        <f t="shared" si="2"/>
        <v>1</v>
      </c>
      <c r="U26" s="13">
        <f t="shared" si="3"/>
        <v>2</v>
      </c>
      <c r="V26" s="13">
        <f t="shared" si="4"/>
        <v>3</v>
      </c>
      <c r="W26" s="13">
        <f t="shared" si="5"/>
        <v>2</v>
      </c>
      <c r="X26" s="13">
        <f t="shared" si="6"/>
        <v>1</v>
      </c>
      <c r="Y26" s="13">
        <f t="shared" si="7"/>
        <v>0</v>
      </c>
      <c r="Z26" s="13">
        <f t="shared" si="8"/>
        <v>0</v>
      </c>
      <c r="AA26" s="13">
        <f t="shared" si="9"/>
        <v>0</v>
      </c>
      <c r="AB26" s="13">
        <f t="shared" si="10"/>
        <v>0</v>
      </c>
      <c r="AC26" s="49">
        <f t="shared" si="11"/>
        <v>0</v>
      </c>
      <c r="AD26" s="61">
        <v>6</v>
      </c>
      <c r="AE26" s="61">
        <v>0</v>
      </c>
      <c r="AF26" s="59">
        <f t="shared" si="12"/>
        <v>7.545454545454546</v>
      </c>
      <c r="AG26">
        <f t="shared" si="13"/>
        <v>0</v>
      </c>
      <c r="AH26">
        <f t="shared" si="14"/>
        <v>0</v>
      </c>
    </row>
    <row r="27" spans="1:34" ht="11.25" customHeight="1">
      <c r="A27" s="57">
        <v>22</v>
      </c>
      <c r="B27" s="67" t="s">
        <v>84</v>
      </c>
      <c r="C27" s="69">
        <v>10</v>
      </c>
      <c r="D27" s="69">
        <v>7</v>
      </c>
      <c r="E27" s="69">
        <v>8</v>
      </c>
      <c r="F27" s="69">
        <v>9</v>
      </c>
      <c r="G27" s="69">
        <v>8</v>
      </c>
      <c r="H27" s="69">
        <v>7</v>
      </c>
      <c r="I27" s="69">
        <v>7</v>
      </c>
      <c r="J27" s="69">
        <v>6</v>
      </c>
      <c r="K27" s="69">
        <v>6</v>
      </c>
      <c r="L27" s="39">
        <v>6</v>
      </c>
      <c r="M27" s="39">
        <v>8</v>
      </c>
      <c r="N27" s="39"/>
      <c r="O27" s="39"/>
      <c r="P27" s="39"/>
      <c r="Q27" s="39"/>
      <c r="R27" s="13">
        <f t="shared" si="0"/>
        <v>11</v>
      </c>
      <c r="S27" s="13">
        <f t="shared" si="1"/>
        <v>1</v>
      </c>
      <c r="T27" s="13">
        <f t="shared" si="2"/>
        <v>1</v>
      </c>
      <c r="U27" s="13">
        <f t="shared" si="3"/>
        <v>3</v>
      </c>
      <c r="V27" s="13">
        <f t="shared" si="4"/>
        <v>3</v>
      </c>
      <c r="W27" s="13">
        <f t="shared" si="5"/>
        <v>3</v>
      </c>
      <c r="X27" s="13">
        <f t="shared" si="6"/>
        <v>0</v>
      </c>
      <c r="Y27" s="13">
        <f t="shared" si="7"/>
        <v>0</v>
      </c>
      <c r="Z27" s="13">
        <f t="shared" si="8"/>
        <v>0</v>
      </c>
      <c r="AA27" s="13">
        <f t="shared" si="9"/>
        <v>0</v>
      </c>
      <c r="AB27" s="13">
        <f t="shared" si="10"/>
        <v>0</v>
      </c>
      <c r="AC27" s="49">
        <f t="shared" si="11"/>
        <v>0</v>
      </c>
      <c r="AD27" s="61">
        <v>38</v>
      </c>
      <c r="AE27" s="61">
        <v>0</v>
      </c>
      <c r="AF27" s="59">
        <f t="shared" si="12"/>
        <v>7.454545454545454</v>
      </c>
      <c r="AG27">
        <f t="shared" si="13"/>
        <v>0</v>
      </c>
      <c r="AH27">
        <f t="shared" si="14"/>
        <v>0</v>
      </c>
    </row>
    <row r="28" spans="1:34" ht="11.25" customHeight="1">
      <c r="A28" s="57">
        <v>23</v>
      </c>
      <c r="B28" s="67" t="s">
        <v>85</v>
      </c>
      <c r="C28" s="69" t="s">
        <v>105</v>
      </c>
      <c r="D28" s="69">
        <v>8</v>
      </c>
      <c r="E28" s="69">
        <v>9</v>
      </c>
      <c r="F28" s="69">
        <v>10</v>
      </c>
      <c r="G28" s="69">
        <v>7</v>
      </c>
      <c r="H28" s="69">
        <v>6</v>
      </c>
      <c r="I28" s="69">
        <v>7</v>
      </c>
      <c r="J28" s="69">
        <v>8</v>
      </c>
      <c r="K28" s="69">
        <v>6</v>
      </c>
      <c r="L28" s="39">
        <v>6</v>
      </c>
      <c r="M28" s="39">
        <v>8</v>
      </c>
      <c r="N28" s="39"/>
      <c r="O28" s="39"/>
      <c r="P28" s="39"/>
      <c r="Q28" s="39"/>
      <c r="R28" s="13">
        <f t="shared" si="0"/>
        <v>10</v>
      </c>
      <c r="S28" s="13">
        <f t="shared" si="1"/>
        <v>1</v>
      </c>
      <c r="T28" s="13">
        <f t="shared" si="2"/>
        <v>1</v>
      </c>
      <c r="U28" s="13">
        <f t="shared" si="3"/>
        <v>3</v>
      </c>
      <c r="V28" s="13">
        <f t="shared" si="4"/>
        <v>2</v>
      </c>
      <c r="W28" s="13">
        <f t="shared" si="5"/>
        <v>3</v>
      </c>
      <c r="X28" s="13">
        <f t="shared" si="6"/>
        <v>0</v>
      </c>
      <c r="Y28" s="13">
        <f t="shared" si="7"/>
        <v>0</v>
      </c>
      <c r="Z28" s="13">
        <f t="shared" si="8"/>
        <v>0</v>
      </c>
      <c r="AA28" s="13">
        <f t="shared" si="9"/>
        <v>0</v>
      </c>
      <c r="AB28" s="13">
        <f t="shared" si="10"/>
        <v>0</v>
      </c>
      <c r="AC28" s="49">
        <f t="shared" si="11"/>
        <v>0</v>
      </c>
      <c r="AD28" s="61">
        <v>4</v>
      </c>
      <c r="AE28" s="61">
        <v>0</v>
      </c>
      <c r="AF28" s="59">
        <f t="shared" si="12"/>
        <v>7.5</v>
      </c>
      <c r="AG28">
        <f t="shared" si="13"/>
        <v>0</v>
      </c>
      <c r="AH28">
        <f t="shared" si="14"/>
        <v>0</v>
      </c>
    </row>
    <row r="29" spans="1:34" ht="11.25" customHeight="1">
      <c r="A29" s="57">
        <v>24</v>
      </c>
      <c r="B29" s="67" t="s">
        <v>86</v>
      </c>
      <c r="C29" s="69">
        <v>5</v>
      </c>
      <c r="D29" s="69">
        <v>5</v>
      </c>
      <c r="E29" s="69">
        <v>8</v>
      </c>
      <c r="F29" s="69">
        <v>4</v>
      </c>
      <c r="G29" s="69">
        <v>7</v>
      </c>
      <c r="H29" s="69">
        <v>6</v>
      </c>
      <c r="I29" s="69">
        <v>7</v>
      </c>
      <c r="J29" s="69">
        <v>5</v>
      </c>
      <c r="K29" s="69">
        <v>3</v>
      </c>
      <c r="L29" s="39">
        <v>3</v>
      </c>
      <c r="M29" s="39">
        <v>7</v>
      </c>
      <c r="N29" s="39"/>
      <c r="O29" s="39"/>
      <c r="P29" s="39"/>
      <c r="Q29" s="39"/>
      <c r="R29" s="13">
        <f t="shared" si="0"/>
        <v>11</v>
      </c>
      <c r="S29" s="13">
        <f t="shared" si="1"/>
        <v>0</v>
      </c>
      <c r="T29" s="13">
        <f t="shared" si="2"/>
        <v>0</v>
      </c>
      <c r="U29" s="13">
        <f t="shared" si="3"/>
        <v>1</v>
      </c>
      <c r="V29" s="13">
        <f t="shared" si="4"/>
        <v>3</v>
      </c>
      <c r="W29" s="13">
        <f t="shared" si="5"/>
        <v>1</v>
      </c>
      <c r="X29" s="13">
        <f t="shared" si="6"/>
        <v>3</v>
      </c>
      <c r="Y29" s="13">
        <f t="shared" si="7"/>
        <v>1</v>
      </c>
      <c r="Z29" s="13">
        <f t="shared" si="8"/>
        <v>2</v>
      </c>
      <c r="AA29" s="13">
        <f t="shared" si="9"/>
        <v>0</v>
      </c>
      <c r="AB29" s="13">
        <f t="shared" si="10"/>
        <v>0</v>
      </c>
      <c r="AC29" s="49">
        <f t="shared" si="11"/>
        <v>0</v>
      </c>
      <c r="AD29" s="61">
        <v>99</v>
      </c>
      <c r="AE29" s="61">
        <v>0</v>
      </c>
      <c r="AF29" s="59">
        <f t="shared" si="12"/>
        <v>5.454545454545454</v>
      </c>
      <c r="AG29">
        <f t="shared" si="13"/>
        <v>0</v>
      </c>
      <c r="AH29">
        <f t="shared" si="14"/>
        <v>2</v>
      </c>
    </row>
    <row r="30" spans="1:34" ht="11.25" customHeight="1">
      <c r="A30" s="57">
        <v>25</v>
      </c>
      <c r="B30" s="67" t="s">
        <v>87</v>
      </c>
      <c r="C30" s="69">
        <v>4</v>
      </c>
      <c r="D30" s="69">
        <v>5</v>
      </c>
      <c r="E30" s="69">
        <v>8</v>
      </c>
      <c r="F30" s="69">
        <v>6</v>
      </c>
      <c r="G30" s="69">
        <v>6</v>
      </c>
      <c r="H30" s="69">
        <v>7</v>
      </c>
      <c r="I30" s="69">
        <v>7</v>
      </c>
      <c r="J30" s="69">
        <v>5</v>
      </c>
      <c r="K30" s="69">
        <v>3</v>
      </c>
      <c r="L30" s="39">
        <v>3</v>
      </c>
      <c r="M30" s="39">
        <v>7</v>
      </c>
      <c r="N30" s="39"/>
      <c r="O30" s="39"/>
      <c r="P30" s="39"/>
      <c r="Q30" s="39"/>
      <c r="R30" s="13">
        <f t="shared" si="0"/>
        <v>11</v>
      </c>
      <c r="S30" s="13">
        <f t="shared" si="1"/>
        <v>0</v>
      </c>
      <c r="T30" s="13">
        <f t="shared" si="2"/>
        <v>0</v>
      </c>
      <c r="U30" s="13">
        <f t="shared" si="3"/>
        <v>1</v>
      </c>
      <c r="V30" s="13">
        <f t="shared" si="4"/>
        <v>3</v>
      </c>
      <c r="W30" s="13">
        <f t="shared" si="5"/>
        <v>2</v>
      </c>
      <c r="X30" s="13">
        <f t="shared" si="6"/>
        <v>2</v>
      </c>
      <c r="Y30" s="13">
        <f t="shared" si="7"/>
        <v>1</v>
      </c>
      <c r="Z30" s="13">
        <f t="shared" si="8"/>
        <v>2</v>
      </c>
      <c r="AA30" s="13">
        <f t="shared" si="9"/>
        <v>0</v>
      </c>
      <c r="AB30" s="13">
        <f t="shared" si="10"/>
        <v>0</v>
      </c>
      <c r="AC30" s="49">
        <f t="shared" si="11"/>
        <v>0</v>
      </c>
      <c r="AD30" s="61">
        <v>145</v>
      </c>
      <c r="AE30" s="61">
        <v>0</v>
      </c>
      <c r="AF30" s="59">
        <f t="shared" si="12"/>
        <v>5.545454545454546</v>
      </c>
      <c r="AG30">
        <f t="shared" si="13"/>
        <v>0</v>
      </c>
      <c r="AH30">
        <f t="shared" si="14"/>
        <v>2</v>
      </c>
    </row>
    <row r="31" spans="1:34" ht="11.25" customHeight="1">
      <c r="A31" s="57">
        <v>26</v>
      </c>
      <c r="B31" s="67" t="s">
        <v>88</v>
      </c>
      <c r="C31" s="69" t="s">
        <v>104</v>
      </c>
      <c r="D31" s="69">
        <v>7</v>
      </c>
      <c r="E31" s="69">
        <v>9</v>
      </c>
      <c r="F31" s="69">
        <v>7</v>
      </c>
      <c r="G31" s="69">
        <v>7</v>
      </c>
      <c r="H31" s="69">
        <v>7</v>
      </c>
      <c r="I31" s="69">
        <v>8</v>
      </c>
      <c r="J31" s="69">
        <v>5</v>
      </c>
      <c r="K31" s="69">
        <v>6</v>
      </c>
      <c r="L31" s="39">
        <v>6</v>
      </c>
      <c r="M31" s="39">
        <v>8</v>
      </c>
      <c r="N31" s="39"/>
      <c r="O31" s="39"/>
      <c r="P31" s="39"/>
      <c r="Q31" s="39"/>
      <c r="R31" s="13">
        <f t="shared" si="0"/>
        <v>10</v>
      </c>
      <c r="S31" s="13">
        <f t="shared" si="1"/>
        <v>0</v>
      </c>
      <c r="T31" s="13">
        <f t="shared" si="2"/>
        <v>1</v>
      </c>
      <c r="U31" s="13">
        <f t="shared" si="3"/>
        <v>2</v>
      </c>
      <c r="V31" s="13">
        <f t="shared" si="4"/>
        <v>4</v>
      </c>
      <c r="W31" s="13">
        <f t="shared" si="5"/>
        <v>2</v>
      </c>
      <c r="X31" s="13">
        <f t="shared" si="6"/>
        <v>1</v>
      </c>
      <c r="Y31" s="13">
        <f t="shared" si="7"/>
        <v>0</v>
      </c>
      <c r="Z31" s="13">
        <f t="shared" si="8"/>
        <v>0</v>
      </c>
      <c r="AA31" s="13">
        <f t="shared" si="9"/>
        <v>0</v>
      </c>
      <c r="AB31" s="13">
        <f t="shared" si="10"/>
        <v>0</v>
      </c>
      <c r="AC31" s="49">
        <f t="shared" si="11"/>
        <v>0</v>
      </c>
      <c r="AD31" s="61">
        <v>87</v>
      </c>
      <c r="AE31" s="61">
        <v>0</v>
      </c>
      <c r="AF31" s="59">
        <f t="shared" si="12"/>
        <v>7</v>
      </c>
      <c r="AG31">
        <f t="shared" si="13"/>
        <v>0</v>
      </c>
      <c r="AH31">
        <f t="shared" si="14"/>
        <v>0</v>
      </c>
    </row>
    <row r="32" spans="1:34" ht="11.25" customHeight="1">
      <c r="A32" s="57">
        <v>27</v>
      </c>
      <c r="B32" s="67" t="s">
        <v>89</v>
      </c>
      <c r="C32" s="69">
        <v>10</v>
      </c>
      <c r="D32" s="69">
        <v>9</v>
      </c>
      <c r="E32" s="69">
        <v>7</v>
      </c>
      <c r="F32" s="69">
        <v>10</v>
      </c>
      <c r="G32" s="69">
        <v>8</v>
      </c>
      <c r="H32" s="69">
        <v>6</v>
      </c>
      <c r="I32" s="69">
        <v>8</v>
      </c>
      <c r="J32" s="69">
        <v>8</v>
      </c>
      <c r="K32" s="69">
        <v>7</v>
      </c>
      <c r="L32" s="39">
        <v>7</v>
      </c>
      <c r="M32" s="39">
        <v>8</v>
      </c>
      <c r="N32" s="39"/>
      <c r="O32" s="39"/>
      <c r="P32" s="39"/>
      <c r="Q32" s="39"/>
      <c r="R32" s="13">
        <f t="shared" si="0"/>
        <v>11</v>
      </c>
      <c r="S32" s="13">
        <f t="shared" si="1"/>
        <v>2</v>
      </c>
      <c r="T32" s="13">
        <f t="shared" si="2"/>
        <v>1</v>
      </c>
      <c r="U32" s="13">
        <f t="shared" si="3"/>
        <v>4</v>
      </c>
      <c r="V32" s="13">
        <f t="shared" si="4"/>
        <v>3</v>
      </c>
      <c r="W32" s="13">
        <f t="shared" si="5"/>
        <v>1</v>
      </c>
      <c r="X32" s="13">
        <f t="shared" si="6"/>
        <v>0</v>
      </c>
      <c r="Y32" s="13">
        <f t="shared" si="7"/>
        <v>0</v>
      </c>
      <c r="Z32" s="13">
        <f t="shared" si="8"/>
        <v>0</v>
      </c>
      <c r="AA32" s="13">
        <f t="shared" si="9"/>
        <v>0</v>
      </c>
      <c r="AB32" s="13">
        <f t="shared" si="10"/>
        <v>0</v>
      </c>
      <c r="AC32" s="49">
        <f t="shared" si="11"/>
        <v>0</v>
      </c>
      <c r="AD32" s="61">
        <v>38</v>
      </c>
      <c r="AE32" s="61">
        <v>0</v>
      </c>
      <c r="AF32" s="59">
        <f t="shared" si="12"/>
        <v>8</v>
      </c>
      <c r="AG32">
        <f t="shared" si="13"/>
        <v>0</v>
      </c>
      <c r="AH32">
        <f t="shared" si="14"/>
        <v>0</v>
      </c>
    </row>
    <row r="33" spans="1:34" ht="11.25" customHeight="1">
      <c r="A33" s="57">
        <v>28</v>
      </c>
      <c r="B33" s="67" t="s">
        <v>90</v>
      </c>
      <c r="C33" s="69">
        <v>9</v>
      </c>
      <c r="D33" s="69">
        <v>6</v>
      </c>
      <c r="E33" s="69">
        <v>8</v>
      </c>
      <c r="F33" s="69">
        <v>8</v>
      </c>
      <c r="G33" s="69">
        <v>7</v>
      </c>
      <c r="H33" s="69">
        <v>6</v>
      </c>
      <c r="I33" s="69">
        <v>8</v>
      </c>
      <c r="J33" s="69">
        <v>6</v>
      </c>
      <c r="K33" s="69">
        <v>6</v>
      </c>
      <c r="L33" s="39">
        <v>6</v>
      </c>
      <c r="M33" s="39">
        <v>8</v>
      </c>
      <c r="N33" s="39"/>
      <c r="O33" s="39"/>
      <c r="P33" s="39"/>
      <c r="Q33" s="39"/>
      <c r="R33" s="13">
        <f t="shared" si="0"/>
        <v>11</v>
      </c>
      <c r="S33" s="13">
        <f t="shared" si="1"/>
        <v>0</v>
      </c>
      <c r="T33" s="13">
        <f t="shared" si="2"/>
        <v>1</v>
      </c>
      <c r="U33" s="13">
        <f t="shared" si="3"/>
        <v>4</v>
      </c>
      <c r="V33" s="13">
        <f t="shared" si="4"/>
        <v>1</v>
      </c>
      <c r="W33" s="13">
        <f t="shared" si="5"/>
        <v>5</v>
      </c>
      <c r="X33" s="13">
        <f t="shared" si="6"/>
        <v>0</v>
      </c>
      <c r="Y33" s="13">
        <f t="shared" si="7"/>
        <v>0</v>
      </c>
      <c r="Z33" s="13">
        <f t="shared" si="8"/>
        <v>0</v>
      </c>
      <c r="AA33" s="13">
        <f t="shared" si="9"/>
        <v>0</v>
      </c>
      <c r="AB33" s="13">
        <f t="shared" si="10"/>
        <v>0</v>
      </c>
      <c r="AC33" s="49">
        <f t="shared" si="11"/>
        <v>0</v>
      </c>
      <c r="AD33" s="61">
        <v>10</v>
      </c>
      <c r="AE33" s="61">
        <v>0</v>
      </c>
      <c r="AF33" s="59">
        <f t="shared" si="12"/>
        <v>7.090909090909091</v>
      </c>
      <c r="AG33">
        <f t="shared" si="13"/>
        <v>0</v>
      </c>
      <c r="AH33">
        <f t="shared" si="14"/>
        <v>0</v>
      </c>
    </row>
    <row r="34" spans="1:34" ht="11.25" customHeight="1">
      <c r="A34" s="57">
        <v>29</v>
      </c>
      <c r="B34" s="67" t="s">
        <v>91</v>
      </c>
      <c r="C34" s="69">
        <v>9</v>
      </c>
      <c r="D34" s="69">
        <v>7</v>
      </c>
      <c r="E34" s="69">
        <v>8</v>
      </c>
      <c r="F34" s="69">
        <v>10</v>
      </c>
      <c r="G34" s="69">
        <v>8</v>
      </c>
      <c r="H34" s="69">
        <v>7</v>
      </c>
      <c r="I34" s="69">
        <v>8</v>
      </c>
      <c r="J34" s="69">
        <v>7</v>
      </c>
      <c r="K34" s="69">
        <v>7</v>
      </c>
      <c r="L34" s="39">
        <v>7</v>
      </c>
      <c r="M34" s="39">
        <v>8</v>
      </c>
      <c r="N34" s="39"/>
      <c r="O34" s="39"/>
      <c r="P34" s="39"/>
      <c r="Q34" s="39"/>
      <c r="R34" s="13">
        <f t="shared" si="0"/>
        <v>11</v>
      </c>
      <c r="S34" s="13">
        <f t="shared" si="1"/>
        <v>1</v>
      </c>
      <c r="T34" s="13">
        <f t="shared" si="2"/>
        <v>1</v>
      </c>
      <c r="U34" s="13">
        <f t="shared" si="3"/>
        <v>4</v>
      </c>
      <c r="V34" s="13">
        <f t="shared" si="4"/>
        <v>5</v>
      </c>
      <c r="W34" s="13">
        <f t="shared" si="5"/>
        <v>0</v>
      </c>
      <c r="X34" s="13">
        <f t="shared" si="6"/>
        <v>0</v>
      </c>
      <c r="Y34" s="13">
        <f t="shared" si="7"/>
        <v>0</v>
      </c>
      <c r="Z34" s="13">
        <f t="shared" si="8"/>
        <v>0</v>
      </c>
      <c r="AA34" s="13">
        <f t="shared" si="9"/>
        <v>0</v>
      </c>
      <c r="AB34" s="13">
        <f t="shared" si="10"/>
        <v>0</v>
      </c>
      <c r="AC34" s="49">
        <f t="shared" si="11"/>
        <v>0</v>
      </c>
      <c r="AD34" s="61">
        <v>6</v>
      </c>
      <c r="AE34" s="61">
        <v>0</v>
      </c>
      <c r="AF34" s="59">
        <f t="shared" si="12"/>
        <v>7.818181818181818</v>
      </c>
      <c r="AG34">
        <f t="shared" si="13"/>
        <v>0</v>
      </c>
      <c r="AH34">
        <f t="shared" si="14"/>
        <v>0</v>
      </c>
    </row>
    <row r="35" spans="1:34" ht="12" customHeight="1">
      <c r="A35" s="57">
        <v>30</v>
      </c>
      <c r="B35" s="67" t="s">
        <v>92</v>
      </c>
      <c r="C35" s="69">
        <v>9</v>
      </c>
      <c r="D35" s="69">
        <v>8</v>
      </c>
      <c r="E35" s="69">
        <v>8</v>
      </c>
      <c r="F35" s="69">
        <v>10</v>
      </c>
      <c r="G35" s="69">
        <v>8</v>
      </c>
      <c r="H35" s="69">
        <v>7</v>
      </c>
      <c r="I35" s="69">
        <v>8</v>
      </c>
      <c r="J35" s="69">
        <v>8</v>
      </c>
      <c r="K35" s="69">
        <v>7</v>
      </c>
      <c r="L35" s="39">
        <v>7</v>
      </c>
      <c r="M35" s="39">
        <v>8</v>
      </c>
      <c r="N35" s="39"/>
      <c r="O35" s="39"/>
      <c r="P35" s="39"/>
      <c r="Q35" s="39"/>
      <c r="R35" s="13">
        <f t="shared" si="0"/>
        <v>11</v>
      </c>
      <c r="S35" s="13">
        <f t="shared" si="1"/>
        <v>1</v>
      </c>
      <c r="T35" s="13">
        <f t="shared" si="2"/>
        <v>1</v>
      </c>
      <c r="U35" s="13">
        <f t="shared" si="3"/>
        <v>6</v>
      </c>
      <c r="V35" s="13">
        <f t="shared" si="4"/>
        <v>3</v>
      </c>
      <c r="W35" s="13">
        <f t="shared" si="5"/>
        <v>0</v>
      </c>
      <c r="X35" s="13">
        <f t="shared" si="6"/>
        <v>0</v>
      </c>
      <c r="Y35" s="13">
        <f t="shared" si="7"/>
        <v>0</v>
      </c>
      <c r="Z35" s="13">
        <f t="shared" si="8"/>
        <v>0</v>
      </c>
      <c r="AA35" s="13">
        <f t="shared" si="9"/>
        <v>0</v>
      </c>
      <c r="AB35" s="13">
        <f t="shared" si="10"/>
        <v>0</v>
      </c>
      <c r="AC35" s="49">
        <f t="shared" si="11"/>
        <v>0</v>
      </c>
      <c r="AD35" s="61">
        <v>25</v>
      </c>
      <c r="AE35" s="61">
        <v>0</v>
      </c>
      <c r="AF35" s="59">
        <f t="shared" si="12"/>
        <v>8</v>
      </c>
      <c r="AG35">
        <f t="shared" si="13"/>
        <v>0</v>
      </c>
      <c r="AH35">
        <f t="shared" si="14"/>
        <v>0</v>
      </c>
    </row>
    <row r="36" spans="1:34" ht="12.75" customHeight="1">
      <c r="A36" s="57">
        <v>31</v>
      </c>
      <c r="B36" s="67" t="s">
        <v>93</v>
      </c>
      <c r="C36" s="69">
        <v>4</v>
      </c>
      <c r="D36" s="69">
        <v>7</v>
      </c>
      <c r="E36" s="69">
        <v>8</v>
      </c>
      <c r="F36" s="69">
        <v>5</v>
      </c>
      <c r="G36" s="69">
        <v>6</v>
      </c>
      <c r="H36" s="69">
        <v>7</v>
      </c>
      <c r="I36" s="69">
        <v>7</v>
      </c>
      <c r="J36" s="69">
        <v>5</v>
      </c>
      <c r="K36" s="69">
        <v>4</v>
      </c>
      <c r="L36" s="39">
        <v>4</v>
      </c>
      <c r="M36" s="39">
        <v>7</v>
      </c>
      <c r="N36" s="39"/>
      <c r="O36" s="39"/>
      <c r="P36" s="39"/>
      <c r="Q36" s="39"/>
      <c r="R36" s="13">
        <f t="shared" si="0"/>
        <v>11</v>
      </c>
      <c r="S36" s="13">
        <f t="shared" si="1"/>
        <v>0</v>
      </c>
      <c r="T36" s="13">
        <f t="shared" si="2"/>
        <v>0</v>
      </c>
      <c r="U36" s="13">
        <f t="shared" si="3"/>
        <v>1</v>
      </c>
      <c r="V36" s="13">
        <f t="shared" si="4"/>
        <v>4</v>
      </c>
      <c r="W36" s="13">
        <f t="shared" si="5"/>
        <v>1</v>
      </c>
      <c r="X36" s="13">
        <f t="shared" si="6"/>
        <v>2</v>
      </c>
      <c r="Y36" s="13">
        <f t="shared" si="7"/>
        <v>3</v>
      </c>
      <c r="Z36" s="13">
        <f t="shared" si="8"/>
        <v>0</v>
      </c>
      <c r="AA36" s="13">
        <f t="shared" si="9"/>
        <v>0</v>
      </c>
      <c r="AB36" s="13">
        <f t="shared" si="10"/>
        <v>0</v>
      </c>
      <c r="AC36" s="49">
        <f t="shared" si="11"/>
        <v>0</v>
      </c>
      <c r="AD36" s="61">
        <v>83</v>
      </c>
      <c r="AE36" s="61">
        <v>0</v>
      </c>
      <c r="AF36" s="59">
        <f t="shared" si="12"/>
        <v>5.818181818181818</v>
      </c>
      <c r="AG36">
        <f t="shared" si="13"/>
        <v>0</v>
      </c>
      <c r="AH36">
        <f t="shared" si="14"/>
        <v>0</v>
      </c>
    </row>
    <row r="37" spans="1:32" ht="10.5" customHeight="1">
      <c r="A37" s="64"/>
      <c r="B37" s="66"/>
      <c r="C37" s="6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49"/>
      <c r="AD37" s="68">
        <f>SUM(AD6:AD36)</f>
        <v>1662</v>
      </c>
      <c r="AE37" s="68">
        <f>SUM(AE6:AE36)</f>
        <v>0</v>
      </c>
      <c r="AF37" s="60">
        <f>AVERAGE(AF6:AF36)</f>
        <v>7.02492668621701</v>
      </c>
    </row>
    <row r="38" spans="1:32" ht="8.25" customHeight="1" thickBot="1">
      <c r="A38" s="70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ht="7.5" customHeight="1" thickBot="1">
      <c r="A39" s="32"/>
      <c r="B39" s="54" t="s">
        <v>43</v>
      </c>
      <c r="C39" s="52">
        <f aca="true" t="shared" si="15" ref="C39:Q39">AVERAGE(C6:C36)</f>
        <v>7.961538461538462</v>
      </c>
      <c r="D39" s="52">
        <f t="shared" si="15"/>
        <v>6.806451612903226</v>
      </c>
      <c r="E39" s="52">
        <f t="shared" si="15"/>
        <v>8.225806451612904</v>
      </c>
      <c r="F39" s="52">
        <f t="shared" si="15"/>
        <v>7.966666666666667</v>
      </c>
      <c r="G39" s="52">
        <f t="shared" si="15"/>
        <v>7.032258064516129</v>
      </c>
      <c r="H39" s="52">
        <f t="shared" si="15"/>
        <v>7.096774193548387</v>
      </c>
      <c r="I39" s="52">
        <f t="shared" si="15"/>
        <v>7.516129032258065</v>
      </c>
      <c r="J39" s="52">
        <f t="shared" si="15"/>
        <v>6.064516129032258</v>
      </c>
      <c r="K39" s="52">
        <f t="shared" si="15"/>
        <v>5.612903225806452</v>
      </c>
      <c r="L39" s="52">
        <f t="shared" si="15"/>
        <v>5.612903225806452</v>
      </c>
      <c r="M39" s="52">
        <f t="shared" si="15"/>
        <v>7.612903225806452</v>
      </c>
      <c r="N39" s="52" t="e">
        <f t="shared" si="15"/>
        <v>#DIV/0!</v>
      </c>
      <c r="O39" s="52" t="e">
        <f t="shared" si="15"/>
        <v>#DIV/0!</v>
      </c>
      <c r="P39" s="52" t="e">
        <f t="shared" si="15"/>
        <v>#DIV/0!</v>
      </c>
      <c r="Q39" s="53" t="e">
        <f t="shared" si="15"/>
        <v>#DIV/0!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7.5" customHeight="1">
      <c r="A40" s="20"/>
      <c r="B40" s="36" t="s">
        <v>23</v>
      </c>
      <c r="C40" s="51">
        <f aca="true" t="shared" si="16" ref="C40:Q40">IF(AND(COUNTBLANK($B$6:$B$37)&lt;&gt;40,C4&lt;&gt;""),COUNTIF(C6:C37,10),"")</f>
        <v>7</v>
      </c>
      <c r="D40" s="51">
        <f t="shared" si="16"/>
        <v>0</v>
      </c>
      <c r="E40" s="51">
        <f t="shared" si="16"/>
        <v>0</v>
      </c>
      <c r="F40" s="51">
        <f t="shared" si="16"/>
        <v>8</v>
      </c>
      <c r="G40" s="51">
        <f t="shared" si="16"/>
        <v>0</v>
      </c>
      <c r="H40" s="51">
        <f t="shared" si="16"/>
        <v>0</v>
      </c>
      <c r="I40" s="51">
        <f t="shared" si="16"/>
        <v>0</v>
      </c>
      <c r="J40" s="51">
        <f t="shared" si="16"/>
        <v>0</v>
      </c>
      <c r="K40" s="51">
        <f t="shared" si="16"/>
        <v>0</v>
      </c>
      <c r="L40" s="51">
        <f t="shared" si="16"/>
        <v>0</v>
      </c>
      <c r="M40" s="51">
        <f t="shared" si="16"/>
        <v>0</v>
      </c>
      <c r="N40" s="51">
        <f t="shared" si="16"/>
      </c>
      <c r="O40" s="51">
        <f t="shared" si="16"/>
      </c>
      <c r="P40" s="51">
        <f t="shared" si="16"/>
      </c>
      <c r="Q40" s="51">
        <f t="shared" si="16"/>
      </c>
      <c r="R40" s="35"/>
      <c r="S40" s="35"/>
      <c r="T40" s="35"/>
      <c r="U40" s="35"/>
      <c r="V40" s="35"/>
      <c r="W40" s="35"/>
      <c r="X40" s="35"/>
      <c r="Y40" s="35"/>
      <c r="Z40" s="35">
        <f>IF(AND(COUNTBLANK($B$6:$B$37)&lt;&gt;40,Z4&lt;&gt;""),COUNTIF(Z6:Z37,5),"")</f>
      </c>
      <c r="AA40" s="35">
        <f>IF(AND(COUNTBLANK($B$6:$B$37)&lt;&gt;40,AA4&lt;&gt;""),COUNTIF(AA6:AA37,5),"")</f>
      </c>
      <c r="AB40" s="35">
        <f>IF(AND(COUNTBLANK($B$6:$B$37)&lt;&gt;40,AB4&lt;&gt;""),COUNTIF(AB6:AB37,5),"")</f>
      </c>
      <c r="AC40" s="35">
        <f>IF(AND(COUNTBLANK($B$6:$B$37)&lt;&gt;40,AC4&lt;&gt;""),COUNTIF(AC6:AC37,5),"")</f>
      </c>
      <c r="AD40" s="81" t="s">
        <v>14</v>
      </c>
      <c r="AE40" s="81"/>
      <c r="AF40" s="80">
        <f>((AE57-AE60)/AE57)*100%</f>
        <v>0.7741935483870968</v>
      </c>
    </row>
    <row r="41" spans="1:32" ht="7.5" customHeight="1">
      <c r="A41" s="20"/>
      <c r="B41" s="36" t="s">
        <v>24</v>
      </c>
      <c r="C41" s="43">
        <f aca="true" t="shared" si="17" ref="C41:Q41">IF(AND(COUNTBLANK($B$6:$B$37)&lt;&gt;40,C4&lt;&gt;""),COUNTIF(C6:C37,9),"")</f>
        <v>7</v>
      </c>
      <c r="D41" s="43">
        <f t="shared" si="17"/>
        <v>2</v>
      </c>
      <c r="E41" s="43">
        <f t="shared" si="17"/>
        <v>13</v>
      </c>
      <c r="F41" s="43">
        <f t="shared" si="17"/>
        <v>5</v>
      </c>
      <c r="G41" s="43">
        <f t="shared" si="17"/>
        <v>1</v>
      </c>
      <c r="H41" s="43">
        <f t="shared" si="17"/>
        <v>2</v>
      </c>
      <c r="I41" s="43">
        <f t="shared" si="17"/>
        <v>2</v>
      </c>
      <c r="J41" s="43">
        <f t="shared" si="17"/>
        <v>1</v>
      </c>
      <c r="K41" s="43">
        <f t="shared" si="17"/>
        <v>0</v>
      </c>
      <c r="L41" s="43">
        <f t="shared" si="17"/>
        <v>0</v>
      </c>
      <c r="M41" s="43">
        <f t="shared" si="17"/>
        <v>3</v>
      </c>
      <c r="N41" s="43">
        <f t="shared" si="17"/>
      </c>
      <c r="O41" s="43">
        <f t="shared" si="17"/>
      </c>
      <c r="P41" s="43">
        <f t="shared" si="17"/>
      </c>
      <c r="Q41" s="43">
        <f t="shared" si="17"/>
      </c>
      <c r="R41" s="35"/>
      <c r="S41" s="79" t="s">
        <v>46</v>
      </c>
      <c r="T41" s="79"/>
      <c r="U41" s="79"/>
      <c r="V41" s="35"/>
      <c r="W41" s="78" t="s">
        <v>47</v>
      </c>
      <c r="X41" s="78"/>
      <c r="Y41" s="78"/>
      <c r="Z41" s="78"/>
      <c r="AA41" s="35">
        <f>IF(AND(COUNTBLANK($B$6:$B$37)&lt;&gt;40,AA4&lt;&gt;""),COUNTIF(AA6:AA37,4),"")</f>
      </c>
      <c r="AB41" s="35">
        <f>IF(AND(COUNTBLANK($B$6:$B$37)&lt;&gt;40,AB4&lt;&gt;""),COUNTIF(AB6:AB37,4),"")</f>
      </c>
      <c r="AC41" s="35">
        <f>IF(AND(COUNTBLANK($B$6:$B$37)&lt;&gt;40,AC4&lt;&gt;""),COUNTIF(AC6:AC37,4),"")</f>
      </c>
      <c r="AD41" s="81"/>
      <c r="AE41" s="81"/>
      <c r="AF41" s="80"/>
    </row>
    <row r="42" spans="1:32" ht="7.5" customHeight="1">
      <c r="A42" s="20"/>
      <c r="B42" s="36" t="s">
        <v>25</v>
      </c>
      <c r="C42" s="43">
        <f aca="true" t="shared" si="18" ref="C42:Q42">IF(AND(COUNTBLANK($B$6:$B$37)&lt;&gt;40,C4&lt;&gt;""),COUNTIF(C6:C37,8),"")</f>
        <v>4</v>
      </c>
      <c r="D42" s="43">
        <f t="shared" si="18"/>
        <v>5</v>
      </c>
      <c r="E42" s="43">
        <f t="shared" si="18"/>
        <v>13</v>
      </c>
      <c r="F42" s="43">
        <f t="shared" si="18"/>
        <v>6</v>
      </c>
      <c r="G42" s="43">
        <f t="shared" si="18"/>
        <v>10</v>
      </c>
      <c r="H42" s="43">
        <f t="shared" si="18"/>
        <v>7</v>
      </c>
      <c r="I42" s="43">
        <f t="shared" si="18"/>
        <v>15</v>
      </c>
      <c r="J42" s="43">
        <f t="shared" si="18"/>
        <v>6</v>
      </c>
      <c r="K42" s="43">
        <f t="shared" si="18"/>
        <v>2</v>
      </c>
      <c r="L42" s="43">
        <f t="shared" si="18"/>
        <v>2</v>
      </c>
      <c r="M42" s="43">
        <f t="shared" si="18"/>
        <v>17</v>
      </c>
      <c r="N42" s="43">
        <f t="shared" si="18"/>
      </c>
      <c r="O42" s="43">
        <f t="shared" si="18"/>
      </c>
      <c r="P42" s="43">
        <f t="shared" si="18"/>
      </c>
      <c r="Q42" s="43">
        <f t="shared" si="18"/>
      </c>
      <c r="R42" s="35"/>
      <c r="S42" s="35"/>
      <c r="T42" s="35"/>
      <c r="U42" s="35"/>
      <c r="V42" s="35"/>
      <c r="W42" s="35"/>
      <c r="X42" s="35"/>
      <c r="Y42" s="35"/>
      <c r="Z42" s="35">
        <f>IF(AND(COUNTBLANK($B$6:$B$37)&lt;&gt;40,Z4&lt;&gt;""),COUNTIF(Z6:Z37,3),"")</f>
      </c>
      <c r="AA42" s="35">
        <f>IF(AND(COUNTBLANK($B$6:$B$37)&lt;&gt;40,AA4&lt;&gt;""),COUNTIF(AA6:AA37,3),"")</f>
      </c>
      <c r="AB42" s="35">
        <f>IF(AND(COUNTBLANK($B$6:$B$37)&lt;&gt;40,AB4&lt;&gt;""),COUNTIF(AB6:AB37,3),"")</f>
      </c>
      <c r="AC42" s="35">
        <f>IF(AND(COUNTBLANK($B$6:$B$37)&lt;&gt;40,AC4&lt;&gt;""),COUNTIF(AC6:AC37,3),"")</f>
      </c>
      <c r="AD42" s="98" t="s">
        <v>10</v>
      </c>
      <c r="AE42" s="98"/>
      <c r="AF42" s="97">
        <f>((AE55*AE57*6)-AD37)/(AE55*AE57*6)</f>
        <v>0.8138440860215054</v>
      </c>
    </row>
    <row r="43" spans="1:32" ht="7.5" customHeight="1">
      <c r="A43" s="20"/>
      <c r="B43" s="36" t="s">
        <v>26</v>
      </c>
      <c r="C43" s="43">
        <f aca="true" t="shared" si="19" ref="C43:Q43">IF(AND(COUNTBLANK($B$6:$B$37)&lt;&gt;40,C4&lt;&gt;""),COUNTIF(C6:C37,7),"")</f>
        <v>4</v>
      </c>
      <c r="D43" s="43">
        <f t="shared" si="19"/>
        <v>13</v>
      </c>
      <c r="E43" s="43">
        <f t="shared" si="19"/>
        <v>4</v>
      </c>
      <c r="F43" s="43">
        <f t="shared" si="19"/>
        <v>6</v>
      </c>
      <c r="G43" s="43">
        <f t="shared" si="19"/>
        <v>11</v>
      </c>
      <c r="H43" s="43">
        <f t="shared" si="19"/>
        <v>14</v>
      </c>
      <c r="I43" s="43">
        <f t="shared" si="19"/>
        <v>12</v>
      </c>
      <c r="J43" s="43">
        <f t="shared" si="19"/>
        <v>4</v>
      </c>
      <c r="K43" s="43">
        <f t="shared" si="19"/>
        <v>6</v>
      </c>
      <c r="L43" s="43">
        <f t="shared" si="19"/>
        <v>6</v>
      </c>
      <c r="M43" s="43">
        <f t="shared" si="19"/>
        <v>8</v>
      </c>
      <c r="N43" s="43">
        <f t="shared" si="19"/>
      </c>
      <c r="O43" s="43">
        <f t="shared" si="19"/>
      </c>
      <c r="P43" s="43">
        <f t="shared" si="19"/>
      </c>
      <c r="Q43" s="43">
        <f t="shared" si="19"/>
      </c>
      <c r="R43" s="35"/>
      <c r="S43" s="78" t="s">
        <v>48</v>
      </c>
      <c r="T43" s="78"/>
      <c r="U43" s="78"/>
      <c r="V43" s="78"/>
      <c r="W43" s="78"/>
      <c r="X43" s="78"/>
      <c r="Y43" s="78"/>
      <c r="Z43" s="96"/>
      <c r="AA43" s="35">
        <f>IF(AND(COUNTBLANK($B$6:$B$37)&lt;&gt;40,AA4&lt;&gt;""),COUNTIF(AA6:AA37,2),"")</f>
      </c>
      <c r="AB43" s="35">
        <f>IF(AND(COUNTBLANK($B$6:$B$37)&lt;&gt;40,AB4&lt;&gt;""),COUNTIF(AB6:AB37,2),"")</f>
      </c>
      <c r="AC43" s="35">
        <f>IF(AND(COUNTBLANK($B$6:$B$37)&lt;&gt;40,AC4&lt;&gt;""),COUNTIF(AC6:AC37,2),"")</f>
      </c>
      <c r="AD43" s="98"/>
      <c r="AE43" s="98"/>
      <c r="AF43" s="95"/>
    </row>
    <row r="44" spans="1:32" ht="7.5" customHeight="1">
      <c r="A44" s="20"/>
      <c r="B44" s="36" t="s">
        <v>27</v>
      </c>
      <c r="C44" s="43">
        <f aca="true" t="shared" si="20" ref="C44:Q44">IF(AND(COUNTBLANK($B$6:$B$37)&lt;&gt;40,C4&lt;&gt;""),COUNTIF(C6:C37,6),"")</f>
        <v>0</v>
      </c>
      <c r="D44" s="43">
        <f t="shared" si="20"/>
        <v>7</v>
      </c>
      <c r="E44" s="43">
        <f t="shared" si="20"/>
        <v>1</v>
      </c>
      <c r="F44" s="43">
        <f t="shared" si="20"/>
        <v>2</v>
      </c>
      <c r="G44" s="43">
        <f t="shared" si="20"/>
        <v>7</v>
      </c>
      <c r="H44" s="43">
        <f t="shared" si="20"/>
        <v>8</v>
      </c>
      <c r="I44" s="43">
        <f t="shared" si="20"/>
        <v>1</v>
      </c>
      <c r="J44" s="43">
        <f t="shared" si="20"/>
        <v>8</v>
      </c>
      <c r="K44" s="43">
        <f t="shared" si="20"/>
        <v>10</v>
      </c>
      <c r="L44" s="43">
        <f t="shared" si="20"/>
        <v>10</v>
      </c>
      <c r="M44" s="43">
        <f t="shared" si="20"/>
        <v>2</v>
      </c>
      <c r="N44" s="43">
        <f t="shared" si="20"/>
      </c>
      <c r="O44" s="43">
        <f t="shared" si="20"/>
      </c>
      <c r="P44" s="43">
        <f t="shared" si="20"/>
      </c>
      <c r="Q44" s="43">
        <f t="shared" si="20"/>
      </c>
      <c r="R44" s="35"/>
      <c r="S44" s="37"/>
      <c r="T44" s="37"/>
      <c r="U44" s="37"/>
      <c r="V44" s="37"/>
      <c r="W44" s="37"/>
      <c r="X44" s="37"/>
      <c r="Y44" s="38"/>
      <c r="Z44" s="37"/>
      <c r="AA44" s="35"/>
      <c r="AB44" s="35"/>
      <c r="AC44" s="35"/>
      <c r="AD44" s="98" t="s">
        <v>11</v>
      </c>
      <c r="AE44" s="98"/>
      <c r="AF44" s="94">
        <f>AE37/AE57</f>
        <v>0</v>
      </c>
    </row>
    <row r="45" spans="1:32" ht="7.5" customHeight="1">
      <c r="A45" s="20"/>
      <c r="B45" s="36" t="s">
        <v>28</v>
      </c>
      <c r="C45" s="43">
        <f aca="true" t="shared" si="21" ref="C45:Q45">IF(AND(COUNTBLANK($B$6:$B$37)&lt;&gt;40,C4&lt;&gt;""),COUNTIF(C6:C37,5),"")</f>
        <v>1</v>
      </c>
      <c r="D45" s="43">
        <f t="shared" si="21"/>
        <v>4</v>
      </c>
      <c r="E45" s="43">
        <f t="shared" si="21"/>
        <v>0</v>
      </c>
      <c r="F45" s="43">
        <f t="shared" si="21"/>
        <v>1</v>
      </c>
      <c r="G45" s="43">
        <f t="shared" si="21"/>
        <v>2</v>
      </c>
      <c r="H45" s="43">
        <f t="shared" si="21"/>
        <v>0</v>
      </c>
      <c r="I45" s="43">
        <f t="shared" si="21"/>
        <v>1</v>
      </c>
      <c r="J45" s="43">
        <f t="shared" si="21"/>
        <v>7</v>
      </c>
      <c r="K45" s="43">
        <f t="shared" si="21"/>
        <v>6</v>
      </c>
      <c r="L45" s="43">
        <f t="shared" si="21"/>
        <v>6</v>
      </c>
      <c r="M45" s="43">
        <f t="shared" si="21"/>
        <v>1</v>
      </c>
      <c r="N45" s="43">
        <f t="shared" si="21"/>
      </c>
      <c r="O45" s="43">
        <f t="shared" si="21"/>
      </c>
      <c r="P45" s="43">
        <f t="shared" si="21"/>
      </c>
      <c r="Q45" s="43">
        <f t="shared" si="21"/>
      </c>
      <c r="R45" s="35"/>
      <c r="S45" s="78" t="s">
        <v>48</v>
      </c>
      <c r="T45" s="78"/>
      <c r="U45" s="78"/>
      <c r="V45" s="78"/>
      <c r="W45" s="78"/>
      <c r="X45" s="78"/>
      <c r="Y45" s="78"/>
      <c r="Z45" s="78"/>
      <c r="AA45" s="35"/>
      <c r="AB45" s="35"/>
      <c r="AC45" s="35"/>
      <c r="AD45" s="98"/>
      <c r="AE45" s="98"/>
      <c r="AF45" s="95"/>
    </row>
    <row r="46" spans="1:32" ht="7.5" customHeight="1">
      <c r="A46" s="20"/>
      <c r="B46" s="36" t="s">
        <v>29</v>
      </c>
      <c r="C46" s="43">
        <f aca="true" t="shared" si="22" ref="C46:Q46">IF(AND(COUNTBLANK($B$6:$B$37)&lt;&gt;40,C4&lt;&gt;""),COUNTIF(C6:C37,4),"")</f>
        <v>2</v>
      </c>
      <c r="D46" s="43">
        <f t="shared" si="22"/>
        <v>0</v>
      </c>
      <c r="E46" s="43">
        <f t="shared" si="22"/>
        <v>0</v>
      </c>
      <c r="F46" s="43">
        <f t="shared" si="22"/>
        <v>1</v>
      </c>
      <c r="G46" s="43">
        <f t="shared" si="22"/>
        <v>0</v>
      </c>
      <c r="H46" s="43">
        <f t="shared" si="22"/>
        <v>0</v>
      </c>
      <c r="I46" s="43">
        <f t="shared" si="22"/>
        <v>0</v>
      </c>
      <c r="J46" s="43">
        <f t="shared" si="22"/>
        <v>5</v>
      </c>
      <c r="K46" s="43">
        <f t="shared" si="22"/>
        <v>5</v>
      </c>
      <c r="L46" s="43">
        <f t="shared" si="22"/>
        <v>5</v>
      </c>
      <c r="M46" s="43">
        <f t="shared" si="22"/>
        <v>0</v>
      </c>
      <c r="N46" s="43">
        <f t="shared" si="22"/>
      </c>
      <c r="O46" s="43">
        <f t="shared" si="22"/>
      </c>
      <c r="P46" s="43">
        <f t="shared" si="22"/>
      </c>
      <c r="Q46" s="43">
        <f t="shared" si="22"/>
      </c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8"/>
      <c r="AE46" s="17"/>
      <c r="AF46" s="15"/>
    </row>
    <row r="47" spans="1:32" ht="7.5" customHeight="1">
      <c r="A47" s="20"/>
      <c r="B47" s="36" t="s">
        <v>30</v>
      </c>
      <c r="C47" s="44">
        <f aca="true" t="shared" si="23" ref="C47:Q47">IF(AND(COUNTBLANK($B$6:$B$37)&lt;&gt;40,C4&lt;&gt;""),COUNTIF(C6:C37,3),"")</f>
        <v>0</v>
      </c>
      <c r="D47" s="44">
        <f t="shared" si="23"/>
        <v>0</v>
      </c>
      <c r="E47" s="44">
        <f t="shared" si="23"/>
        <v>0</v>
      </c>
      <c r="F47" s="44">
        <f t="shared" si="23"/>
        <v>1</v>
      </c>
      <c r="G47" s="44">
        <f t="shared" si="23"/>
        <v>0</v>
      </c>
      <c r="H47" s="44">
        <f t="shared" si="23"/>
        <v>0</v>
      </c>
      <c r="I47" s="44">
        <f t="shared" si="23"/>
        <v>0</v>
      </c>
      <c r="J47" s="44">
        <f t="shared" si="23"/>
        <v>0</v>
      </c>
      <c r="K47" s="44">
        <f t="shared" si="23"/>
        <v>2</v>
      </c>
      <c r="L47" s="44">
        <f t="shared" si="23"/>
        <v>2</v>
      </c>
      <c r="M47" s="44">
        <f t="shared" si="23"/>
        <v>0</v>
      </c>
      <c r="N47" s="44">
        <f t="shared" si="23"/>
      </c>
      <c r="O47" s="44">
        <f t="shared" si="23"/>
      </c>
      <c r="P47" s="44">
        <f t="shared" si="23"/>
      </c>
      <c r="Q47" s="44">
        <f t="shared" si="23"/>
      </c>
      <c r="R47" s="35"/>
      <c r="S47" s="35"/>
      <c r="T47" s="35"/>
      <c r="U47" s="35"/>
      <c r="V47" s="35"/>
      <c r="W47" s="100" t="s">
        <v>42</v>
      </c>
      <c r="X47" s="101"/>
      <c r="Y47" s="101"/>
      <c r="Z47" s="101"/>
      <c r="AA47" s="101"/>
      <c r="AB47" s="101"/>
      <c r="AC47" s="101"/>
      <c r="AD47" s="34"/>
      <c r="AE47" s="33"/>
      <c r="AF47" s="99" t="s">
        <v>101</v>
      </c>
    </row>
    <row r="48" spans="1:32" ht="7.5" customHeight="1">
      <c r="A48" s="20"/>
      <c r="B48" s="36" t="s">
        <v>31</v>
      </c>
      <c r="C48" s="44">
        <f aca="true" t="shared" si="24" ref="C48:Q48">IF(AND(COUNTBLANK($B$6:$B$37)&lt;&gt;40,C4&lt;&gt;""),COUNTIF(C6:C37,2),"")</f>
        <v>0</v>
      </c>
      <c r="D48" s="44">
        <f t="shared" si="24"/>
        <v>0</v>
      </c>
      <c r="E48" s="44">
        <f t="shared" si="24"/>
        <v>0</v>
      </c>
      <c r="F48" s="44">
        <f t="shared" si="24"/>
        <v>0</v>
      </c>
      <c r="G48" s="44">
        <f t="shared" si="24"/>
        <v>0</v>
      </c>
      <c r="H48" s="44">
        <f t="shared" si="24"/>
        <v>0</v>
      </c>
      <c r="I48" s="44">
        <f t="shared" si="24"/>
        <v>0</v>
      </c>
      <c r="J48" s="44">
        <f t="shared" si="24"/>
        <v>0</v>
      </c>
      <c r="K48" s="44">
        <f t="shared" si="24"/>
        <v>0</v>
      </c>
      <c r="L48" s="44">
        <f t="shared" si="24"/>
        <v>0</v>
      </c>
      <c r="M48" s="44">
        <f t="shared" si="24"/>
        <v>0</v>
      </c>
      <c r="N48" s="44">
        <f t="shared" si="24"/>
      </c>
      <c r="O48" s="44">
        <f t="shared" si="24"/>
      </c>
      <c r="P48" s="44">
        <f t="shared" si="24"/>
      </c>
      <c r="Q48" s="44">
        <f t="shared" si="24"/>
      </c>
      <c r="R48" s="35"/>
      <c r="S48" s="35"/>
      <c r="T48" s="35"/>
      <c r="U48" s="35"/>
      <c r="V48" s="35"/>
      <c r="W48" s="101"/>
      <c r="X48" s="101"/>
      <c r="Y48" s="101"/>
      <c r="Z48" s="101"/>
      <c r="AA48" s="101"/>
      <c r="AB48" s="101"/>
      <c r="AC48" s="101"/>
      <c r="AD48" s="100" t="s">
        <v>49</v>
      </c>
      <c r="AE48" s="101"/>
      <c r="AF48" s="99"/>
    </row>
    <row r="49" spans="1:32" ht="7.5" customHeight="1">
      <c r="A49" s="20"/>
      <c r="B49" s="36" t="s">
        <v>32</v>
      </c>
      <c r="C49" s="44">
        <f aca="true" t="shared" si="25" ref="C49:Q49">IF(AND(COUNTBLANK($B$6:$B$37)&lt;&gt;40,C4&lt;&gt;""),COUNTIF(C6:C37,1),"")</f>
        <v>1</v>
      </c>
      <c r="D49" s="44">
        <f t="shared" si="25"/>
        <v>0</v>
      </c>
      <c r="E49" s="44">
        <f t="shared" si="25"/>
        <v>0</v>
      </c>
      <c r="F49" s="44">
        <f t="shared" si="25"/>
        <v>0</v>
      </c>
      <c r="G49" s="44">
        <f t="shared" si="25"/>
        <v>0</v>
      </c>
      <c r="H49" s="44">
        <f t="shared" si="25"/>
        <v>0</v>
      </c>
      <c r="I49" s="44">
        <f t="shared" si="25"/>
        <v>0</v>
      </c>
      <c r="J49" s="44">
        <f t="shared" si="25"/>
        <v>0</v>
      </c>
      <c r="K49" s="44">
        <f t="shared" si="25"/>
        <v>0</v>
      </c>
      <c r="L49" s="44">
        <f t="shared" si="25"/>
        <v>0</v>
      </c>
      <c r="M49" s="44">
        <f t="shared" si="25"/>
        <v>0</v>
      </c>
      <c r="N49" s="44">
        <f t="shared" si="25"/>
      </c>
      <c r="O49" s="44">
        <f t="shared" si="25"/>
      </c>
      <c r="P49" s="44">
        <f t="shared" si="25"/>
      </c>
      <c r="Q49" s="44">
        <f t="shared" si="25"/>
      </c>
      <c r="R49" s="35"/>
      <c r="S49" s="35"/>
      <c r="T49" s="35"/>
      <c r="U49" s="35"/>
      <c r="V49" s="35"/>
      <c r="W49" s="100" t="s">
        <v>45</v>
      </c>
      <c r="X49" s="101"/>
      <c r="Y49" s="101"/>
      <c r="Z49" s="101"/>
      <c r="AA49" s="101"/>
      <c r="AB49" s="101"/>
      <c r="AC49" s="101"/>
      <c r="AD49" s="19"/>
      <c r="AE49" s="19"/>
      <c r="AF49" s="99" t="s">
        <v>102</v>
      </c>
    </row>
    <row r="50" spans="1:32" ht="7.5" customHeight="1">
      <c r="A50" s="20"/>
      <c r="B50" s="36" t="s">
        <v>33</v>
      </c>
      <c r="C50" s="44">
        <f aca="true" t="shared" si="26" ref="C50:Q50">IF(AND(COUNTBLANK($B$6:$B$37)&lt;&gt;40,C4&lt;&gt;""),COUNTIF(C6:C37,0),"")</f>
        <v>0</v>
      </c>
      <c r="D50" s="44">
        <f t="shared" si="26"/>
        <v>0</v>
      </c>
      <c r="E50" s="44">
        <f t="shared" si="26"/>
        <v>0</v>
      </c>
      <c r="F50" s="44">
        <f t="shared" si="26"/>
        <v>0</v>
      </c>
      <c r="G50" s="44">
        <f t="shared" si="26"/>
        <v>0</v>
      </c>
      <c r="H50" s="44">
        <f t="shared" si="26"/>
        <v>0</v>
      </c>
      <c r="I50" s="44">
        <f t="shared" si="26"/>
        <v>0</v>
      </c>
      <c r="J50" s="44">
        <f t="shared" si="26"/>
        <v>0</v>
      </c>
      <c r="K50" s="44">
        <f t="shared" si="26"/>
        <v>0</v>
      </c>
      <c r="L50" s="44">
        <f t="shared" si="26"/>
        <v>0</v>
      </c>
      <c r="M50" s="44">
        <f t="shared" si="26"/>
        <v>0</v>
      </c>
      <c r="N50" s="44">
        <f t="shared" si="26"/>
      </c>
      <c r="O50" s="44">
        <f t="shared" si="26"/>
      </c>
      <c r="P50" s="44">
        <f t="shared" si="26"/>
      </c>
      <c r="Q50" s="44">
        <f t="shared" si="26"/>
      </c>
      <c r="R50" s="35"/>
      <c r="S50" s="35"/>
      <c r="T50" s="35"/>
      <c r="U50" s="35"/>
      <c r="V50" s="35"/>
      <c r="W50" s="101"/>
      <c r="X50" s="101"/>
      <c r="Y50" s="101"/>
      <c r="Z50" s="101"/>
      <c r="AA50" s="101"/>
      <c r="AB50" s="101"/>
      <c r="AC50" s="101"/>
      <c r="AD50" s="100" t="s">
        <v>49</v>
      </c>
      <c r="AE50" s="101"/>
      <c r="AF50" s="99"/>
    </row>
    <row r="51" spans="1:32" ht="12.75">
      <c r="A51" s="20"/>
      <c r="B51" s="36" t="s">
        <v>34</v>
      </c>
      <c r="C51" s="45">
        <f aca="true" t="shared" si="27" ref="C51:Q51">IF(AND(COUNTBLANK($B$6:$B$37)&lt;&gt;40,C4&lt;&gt;""),COUNTBLANK(C6:C37)-COUNTBLANK($B$6:$B$37),"")+COUNTIF(C6:C36,"н/а")</f>
        <v>0</v>
      </c>
      <c r="D51" s="45">
        <f t="shared" si="27"/>
        <v>0</v>
      </c>
      <c r="E51" s="45">
        <f t="shared" si="27"/>
        <v>0</v>
      </c>
      <c r="F51" s="45">
        <f t="shared" si="27"/>
        <v>1</v>
      </c>
      <c r="G51" s="45">
        <f t="shared" si="27"/>
        <v>0</v>
      </c>
      <c r="H51" s="45">
        <f t="shared" si="27"/>
        <v>0</v>
      </c>
      <c r="I51" s="45">
        <f t="shared" si="27"/>
        <v>0</v>
      </c>
      <c r="J51" s="45">
        <f t="shared" si="27"/>
        <v>0</v>
      </c>
      <c r="K51" s="45">
        <f t="shared" si="27"/>
        <v>0</v>
      </c>
      <c r="L51" s="45">
        <f t="shared" si="27"/>
        <v>0</v>
      </c>
      <c r="M51" s="45">
        <f t="shared" si="27"/>
        <v>0</v>
      </c>
      <c r="N51" s="45" t="e">
        <f t="shared" si="27"/>
        <v>#VALUE!</v>
      </c>
      <c r="O51" s="45" t="e">
        <f t="shared" si="27"/>
        <v>#VALUE!</v>
      </c>
      <c r="P51" s="45" t="e">
        <f t="shared" si="27"/>
        <v>#VALUE!</v>
      </c>
      <c r="Q51" s="45" t="e">
        <f t="shared" si="27"/>
        <v>#VALUE!</v>
      </c>
      <c r="R51" s="35"/>
      <c r="S51" s="35"/>
      <c r="T51" s="35"/>
      <c r="U51" s="35"/>
      <c r="V51" s="35"/>
      <c r="W51" s="35"/>
      <c r="X51" s="35"/>
      <c r="Y51" s="35"/>
      <c r="Z51" s="35">
        <f>IF(AND(COUNTBLANK($B$6:$B$37)&lt;&gt;40,Z4&lt;&gt;""),COUNTBLANK(Z6:Z37)-COUNTBLANK($B$6:$B$37),"")</f>
      </c>
      <c r="AA51" s="35">
        <f>IF(AND(COUNTBLANK($B$6:$B$37)&lt;&gt;40,AA4&lt;&gt;""),COUNTBLANK(AA6:AA37)-COUNTBLANK($B$6:$B$37),"")</f>
      </c>
      <c r="AB51" s="35">
        <f>IF(AND(COUNTBLANK($B$6:$B$37)&lt;&gt;40,AB4&lt;&gt;""),COUNTBLANK(AB6:AB37)-COUNTBLANK($B$6:$B$37),"")</f>
      </c>
      <c r="AC51" s="35">
        <f>IF(AND(COUNTBLANK($B$6:$B$37)&lt;&gt;40,AC4&lt;&gt;""),COUNTBLANK(AC6:AC37)-COUNTBLANK($B$6:$B$37),"")</f>
      </c>
      <c r="AD51" s="19"/>
      <c r="AE51" s="19"/>
      <c r="AF51" s="18"/>
    </row>
    <row r="52" spans="2:32" ht="12.75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19"/>
      <c r="AE52" s="19"/>
      <c r="AF52" s="18"/>
    </row>
    <row r="54" ht="12.75">
      <c r="AE54" s="40" t="s">
        <v>51</v>
      </c>
    </row>
    <row r="55" ht="12.75">
      <c r="AE55" s="42">
        <v>48</v>
      </c>
    </row>
    <row r="57" spans="26:31" ht="12.75">
      <c r="Z57" s="40" t="s">
        <v>50</v>
      </c>
      <c r="AE57" s="42">
        <f>A36</f>
        <v>31</v>
      </c>
    </row>
    <row r="58" ht="12.75">
      <c r="Z58" s="40" t="s">
        <v>14</v>
      </c>
    </row>
    <row r="60" spans="26:31" ht="12.75">
      <c r="Z60" s="40" t="s">
        <v>55</v>
      </c>
      <c r="AE60">
        <v>7</v>
      </c>
    </row>
    <row r="61" ht="12.75">
      <c r="Z61" s="41" t="s">
        <v>14</v>
      </c>
    </row>
    <row r="64" spans="26:31" ht="12.75">
      <c r="Z64" s="40" t="s">
        <v>55</v>
      </c>
      <c r="AE64">
        <v>7</v>
      </c>
    </row>
    <row r="65" ht="12.75">
      <c r="Z65" s="41" t="s">
        <v>14</v>
      </c>
    </row>
  </sheetData>
  <sheetProtection/>
  <mergeCells count="28">
    <mergeCell ref="AF47:AF48"/>
    <mergeCell ref="W49:AC50"/>
    <mergeCell ref="AF49:AF50"/>
    <mergeCell ref="AD48:AE48"/>
    <mergeCell ref="AD50:AE50"/>
    <mergeCell ref="W47:AC48"/>
    <mergeCell ref="AF44:AF45"/>
    <mergeCell ref="S43:Z43"/>
    <mergeCell ref="S45:Z45"/>
    <mergeCell ref="AF42:AF43"/>
    <mergeCell ref="AD42:AE43"/>
    <mergeCell ref="AD44:AE45"/>
    <mergeCell ref="B1:AF1"/>
    <mergeCell ref="A3:A5"/>
    <mergeCell ref="C3:Q3"/>
    <mergeCell ref="R3:AC3"/>
    <mergeCell ref="AD3:AE3"/>
    <mergeCell ref="R4:AC4"/>
    <mergeCell ref="C5:Q5"/>
    <mergeCell ref="B3:B5"/>
    <mergeCell ref="A38:B38"/>
    <mergeCell ref="C38:AF38"/>
    <mergeCell ref="AF3:AF5"/>
    <mergeCell ref="AD4:AE4"/>
    <mergeCell ref="W41:Z41"/>
    <mergeCell ref="S41:U41"/>
    <mergeCell ref="AF40:AF41"/>
    <mergeCell ref="AD40:AE41"/>
  </mergeCells>
  <conditionalFormatting sqref="P6:Q36">
    <cfRule type="cellIs" priority="30" dxfId="6" operator="between" stopIfTrue="1">
      <formula>1</formula>
      <formula>3</formula>
    </cfRule>
  </conditionalFormatting>
  <conditionalFormatting sqref="P6:Q36">
    <cfRule type="cellIs" priority="25" dxfId="7" operator="lessThan" stopIfTrue="1">
      <formula>4</formula>
    </cfRule>
    <cfRule type="cellIs" priority="26" dxfId="8" operator="lessThan" stopIfTrue="1">
      <formula>4</formula>
    </cfRule>
  </conditionalFormatting>
  <conditionalFormatting sqref="AF6:AF36">
    <cfRule type="dataBar" priority="374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{222a886c-51ae-4bd6-abcf-975551e491b0}</x14:id>
        </ext>
      </extLst>
    </cfRule>
  </conditionalFormatting>
  <conditionalFormatting sqref="AF6:AF36">
    <cfRule type="dataBar" priority="381" dxfId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{9043b0e5-eccf-4ea8-9231-b573096457fa}</x14:id>
        </ext>
      </extLst>
    </cfRule>
  </conditionalFormatting>
  <conditionalFormatting sqref="AD6:AD36">
    <cfRule type="dataBar" priority="9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{7c9f5f07-64ba-47c7-a3bd-4461e1cc7d5c}</x14:id>
        </ext>
      </extLst>
    </cfRule>
  </conditionalFormatting>
  <conditionalFormatting sqref="AE6:AE36">
    <cfRule type="cellIs" priority="7" dxfId="9" operator="greaterThan">
      <formula>0</formula>
    </cfRule>
  </conditionalFormatting>
  <conditionalFormatting sqref="AE6:AE36">
    <cfRule type="cellIs" priority="4" dxfId="10" operator="greaterThan">
      <formula>0</formula>
    </cfRule>
    <cfRule type="cellIs" priority="5" dxfId="10" operator="greaterThan">
      <formula>0</formula>
    </cfRule>
    <cfRule type="cellIs" priority="6" dxfId="10" operator="greaterThan">
      <formula>0</formula>
    </cfRule>
  </conditionalFormatting>
  <conditionalFormatting sqref="AE6:AE36">
    <cfRule type="dataBar" priority="8" dxfId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{6ad9cf32-b69b-4386-b31a-fb32493bd2de}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39:C5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2a886c-51ae-4bd6-abcf-975551e491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AF6:AF36</xm:sqref>
        </x14:conditionalFormatting>
        <x14:conditionalFormatting xmlns:xm="http://schemas.microsoft.com/office/excel/2006/main">
          <x14:cfRule type="dataBar" id="{9043b0e5-eccf-4ea8-9231-b573096457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AF6:AF36</xm:sqref>
        </x14:conditionalFormatting>
        <x14:conditionalFormatting xmlns:xm="http://schemas.microsoft.com/office/excel/2006/main">
          <x14:cfRule type="dataBar" id="{7c9f5f07-64ba-47c7-a3bd-4461e1cc7d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AD6:AD36</xm:sqref>
        </x14:conditionalFormatting>
        <x14:conditionalFormatting xmlns:xm="http://schemas.microsoft.com/office/excel/2006/main">
          <x14:cfRule type="dataBar" id="{6ad9cf32-b69b-4386-b31a-fb32493bd2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AE6:AE36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9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ht="0.75" customHeight="1"/>
    <row r="3" spans="1:17" ht="18" customHeight="1">
      <c r="A3" s="111" t="s">
        <v>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9.5" customHeight="1">
      <c r="A4" s="113" t="s">
        <v>13</v>
      </c>
      <c r="B4" s="103" t="s">
        <v>38</v>
      </c>
      <c r="C4" s="103" t="s">
        <v>44</v>
      </c>
      <c r="D4" s="106" t="s">
        <v>14</v>
      </c>
      <c r="E4" s="107"/>
      <c r="F4" s="107"/>
      <c r="G4" s="107"/>
      <c r="H4" s="107"/>
      <c r="I4" s="107"/>
      <c r="J4" s="107"/>
      <c r="K4" s="108"/>
      <c r="L4" s="103" t="s">
        <v>19</v>
      </c>
      <c r="M4" s="103" t="s">
        <v>20</v>
      </c>
      <c r="N4" s="106" t="s">
        <v>39</v>
      </c>
      <c r="O4" s="108"/>
      <c r="P4" s="103" t="s">
        <v>21</v>
      </c>
      <c r="Q4" s="103" t="s">
        <v>18</v>
      </c>
    </row>
    <row r="5" spans="1:17" ht="15" customHeight="1">
      <c r="A5" s="114"/>
      <c r="B5" s="104"/>
      <c r="C5" s="104"/>
      <c r="D5" s="106" t="s">
        <v>35</v>
      </c>
      <c r="E5" s="108"/>
      <c r="F5" s="106" t="s">
        <v>57</v>
      </c>
      <c r="G5" s="108"/>
      <c r="H5" s="106" t="s">
        <v>58</v>
      </c>
      <c r="I5" s="108"/>
      <c r="J5" s="106" t="s">
        <v>36</v>
      </c>
      <c r="K5" s="108"/>
      <c r="L5" s="104"/>
      <c r="M5" s="104"/>
      <c r="N5" s="103" t="s">
        <v>17</v>
      </c>
      <c r="O5" s="103" t="s">
        <v>41</v>
      </c>
      <c r="P5" s="104"/>
      <c r="Q5" s="104"/>
    </row>
    <row r="6" spans="1:17" ht="27" customHeight="1">
      <c r="A6" s="115"/>
      <c r="B6" s="105"/>
      <c r="C6" s="105"/>
      <c r="D6" s="22" t="s">
        <v>15</v>
      </c>
      <c r="E6" s="22" t="s">
        <v>16</v>
      </c>
      <c r="F6" s="22" t="s">
        <v>15</v>
      </c>
      <c r="G6" s="22" t="s">
        <v>16</v>
      </c>
      <c r="H6" s="22" t="s">
        <v>15</v>
      </c>
      <c r="I6" s="22" t="s">
        <v>16</v>
      </c>
      <c r="J6" s="22" t="s">
        <v>15</v>
      </c>
      <c r="K6" s="22" t="s">
        <v>16</v>
      </c>
      <c r="L6" s="105"/>
      <c r="M6" s="105"/>
      <c r="N6" s="105"/>
      <c r="O6" s="105"/>
      <c r="P6" s="105"/>
      <c r="Q6" s="105"/>
    </row>
    <row r="7" spans="1:17" ht="15" customHeight="1">
      <c r="A7" s="46" t="s">
        <v>59</v>
      </c>
      <c r="B7" s="23">
        <f>'АТП-21'!AE57</f>
        <v>31</v>
      </c>
      <c r="C7" s="23">
        <f>'АТП-21'!AE57</f>
        <v>31</v>
      </c>
      <c r="D7" s="23" t="e">
        <f>DCOUNTA('АТП-21'!B5:AC37,'АТП-21'!B3,'Ввод данных2'!D4:L5)</f>
        <v>#VALUE!</v>
      </c>
      <c r="E7" s="24" t="e">
        <f>D7/B7</f>
        <v>#VALUE!</v>
      </c>
      <c r="F7" s="23" t="e">
        <f>DCOUNTA('АТП-21'!B5:AC37,'АТП-21'!B3,'Ввод данных2'!F4:L5)-D7</f>
        <v>#VALUE!</v>
      </c>
      <c r="G7" s="24" t="e">
        <f>F7/B7</f>
        <v>#VALUE!</v>
      </c>
      <c r="H7" s="23" t="e">
        <f>DCOUNTA('АТП-21'!B5:AC37,'АТП-21'!B3,'Ввод данных2'!I4:L5)-D7-F7</f>
        <v>#VALUE!</v>
      </c>
      <c r="I7" s="24" t="e">
        <f>H7/B7</f>
        <v>#VALUE!</v>
      </c>
      <c r="J7" s="23" t="e">
        <f>B7-H7-F7-D7</f>
        <v>#VALUE!</v>
      </c>
      <c r="K7" s="24" t="e">
        <f>J7/B7</f>
        <v>#VALUE!</v>
      </c>
      <c r="L7" s="24">
        <f>'АТП-21'!AF40</f>
        <v>0.7741935483870968</v>
      </c>
      <c r="M7" s="24">
        <f>((B7-'АТП-21'!AE64)/B7)*100%</f>
        <v>0.7741935483870968</v>
      </c>
      <c r="N7" s="23">
        <f>('АТП-21'!AD37)</f>
        <v>1662</v>
      </c>
      <c r="O7" s="23">
        <f>('АТП-21'!AE37)</f>
        <v>0</v>
      </c>
      <c r="P7" s="24">
        <f>'АТП-21'!AF42</f>
        <v>0.8138440860215054</v>
      </c>
      <c r="Q7" s="30">
        <f>'АТП-21'!AF44</f>
        <v>0</v>
      </c>
    </row>
    <row r="8" spans="1:17" ht="1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6" t="s">
        <v>40</v>
      </c>
      <c r="B9" s="27">
        <f>SUM(B7:B8)</f>
        <v>31</v>
      </c>
      <c r="C9" s="23">
        <f>SUM(C7:C8)</f>
        <v>31</v>
      </c>
      <c r="D9" s="27" t="e">
        <f>SUM(D7:D8)</f>
        <v>#VALUE!</v>
      </c>
      <c r="E9" s="24" t="e">
        <f>AVERAGE(E7:E8)</f>
        <v>#VALUE!</v>
      </c>
      <c r="F9" s="28" t="e">
        <f>SUM(F7:F8)</f>
        <v>#VALUE!</v>
      </c>
      <c r="G9" s="24" t="e">
        <f>AVERAGE(G7:G8)</f>
        <v>#VALUE!</v>
      </c>
      <c r="H9" s="27" t="e">
        <f>SUM(H7:H8)</f>
        <v>#VALUE!</v>
      </c>
      <c r="I9" s="24" t="e">
        <f>AVERAGE(I7:I8)</f>
        <v>#VALUE!</v>
      </c>
      <c r="J9" s="27" t="e">
        <f>SUM(J7:J8)</f>
        <v>#VALUE!</v>
      </c>
      <c r="K9" s="24" t="e">
        <f>AVERAGE(K7:K8)</f>
        <v>#VALUE!</v>
      </c>
      <c r="L9" s="24">
        <f>AVERAGE(L7:L8)</f>
        <v>0.7741935483870968</v>
      </c>
      <c r="M9" s="24">
        <f>AVERAGE(M7:M8)</f>
        <v>0.7741935483870968</v>
      </c>
      <c r="N9" s="29">
        <f>SUM(N7:N8)</f>
        <v>1662</v>
      </c>
      <c r="O9" s="27">
        <f>SUM(O7:O8)</f>
        <v>0</v>
      </c>
      <c r="P9" s="24">
        <f>AVERAGE(P7:P8)</f>
        <v>0.8138440860215054</v>
      </c>
      <c r="Q9" s="31">
        <f>AVERAGE(Q7:Q8)</f>
        <v>0</v>
      </c>
    </row>
    <row r="10" spans="1:17" ht="15" customHeight="1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5" customHeigh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102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58" t="s">
        <v>60</v>
      </c>
      <c r="N14" s="58"/>
      <c r="O14" s="58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6" t="s">
        <v>12</v>
      </c>
      <c r="C5" s="117"/>
      <c r="D5" s="117"/>
      <c r="E5" s="7"/>
    </row>
    <row r="6" ht="13.5" thickBot="1"/>
    <row r="7" spans="2:6" ht="44.25" customHeight="1">
      <c r="B7" s="1" t="s">
        <v>5</v>
      </c>
      <c r="C7" s="2" t="s">
        <v>6</v>
      </c>
      <c r="D7" s="2" t="s">
        <v>7</v>
      </c>
      <c r="E7" s="2" t="s">
        <v>8</v>
      </c>
      <c r="F7" s="3" t="s">
        <v>9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2024-04-04T06:47:28Z</cp:lastPrinted>
  <dcterms:created xsi:type="dcterms:W3CDTF">2001-07-28T00:43:23Z</dcterms:created>
  <dcterms:modified xsi:type="dcterms:W3CDTF">2024-04-04T06:51:22Z</dcterms:modified>
  <cp:category/>
  <cp:version/>
  <cp:contentType/>
  <cp:contentStatus/>
</cp:coreProperties>
</file>